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12 - Plantillas\3 - Plantillas presupuestos\2. Protegidas clave_enviar\1. Excels\"/>
    </mc:Choice>
  </mc:AlternateContent>
  <workbookProtection workbookPassword="9338" lockStructure="1"/>
  <bookViews>
    <workbookView xWindow="0" yWindow="0" windowWidth="28800" windowHeight="11535" tabRatio="500"/>
  </bookViews>
  <sheets>
    <sheet name="Presupuesto" sheetId="1" r:id="rId1"/>
    <sheet name="Instrucciones" sheetId="2" r:id="rId2"/>
    <sheet name="Tablas" sheetId="3" state="hidden" r:id="rId3"/>
  </sheets>
  <calcPr calcId="152511"/>
  <extLst>
    <ext uri="smNativeData">
      <pm:revision xmlns:pm="smNativeData" day="1592288176" val="976" rev="124" rev64="64" revOS="3" revMin="124" revMax="0"/>
      <pm:docPrefs xmlns:pm="smNativeData" id="1592288176" fixedDigits="0" showNotice="1" showFrameBounds="1" autoChart="1" recalcOnPrint="1" recalcOnCopy="1" finalRounding="1" compatTextArt="1" tab="567" useDefinedPrintRange="1" printArea="currentSheet"/>
      <pm:compatibility xmlns:pm="smNativeData" id="1592288176" overlapCells="1"/>
      <pm:defCurrency xmlns:pm="smNativeData" id="1592288176"/>
    </ext>
  </extLst>
</workbook>
</file>

<file path=xl/calcChain.xml><?xml version="1.0" encoding="utf-8"?>
<calcChain xmlns="http://schemas.openxmlformats.org/spreadsheetml/2006/main">
  <c r="C45" i="3" l="1"/>
  <c r="C36" i="3"/>
  <c r="C37" i="3"/>
  <c r="C38" i="3"/>
  <c r="C39" i="3"/>
  <c r="C40" i="3"/>
  <c r="C41" i="3"/>
  <c r="C42" i="3"/>
  <c r="C43" i="3"/>
  <c r="C44" i="3"/>
  <c r="B36" i="3"/>
  <c r="B37" i="3"/>
  <c r="B38" i="3"/>
  <c r="B39" i="3"/>
  <c r="B40" i="3"/>
  <c r="B41" i="3"/>
  <c r="B42" i="3"/>
  <c r="B43" i="3"/>
  <c r="B44" i="3"/>
  <c r="B45" i="3"/>
  <c r="D36" i="3"/>
  <c r="D40" i="3"/>
  <c r="D41" i="3"/>
  <c r="D43" i="3"/>
  <c r="D44" i="3"/>
  <c r="D45" i="3"/>
  <c r="A36" i="3"/>
  <c r="A37" i="3"/>
  <c r="A38" i="3"/>
  <c r="A39" i="3"/>
  <c r="A40" i="3"/>
  <c r="A41" i="3"/>
  <c r="A42" i="3"/>
  <c r="A43" i="3"/>
  <c r="A44" i="3"/>
  <c r="A45" i="3"/>
  <c r="A35" i="3"/>
  <c r="A34" i="3"/>
  <c r="D34" i="3"/>
  <c r="C30" i="3"/>
  <c r="B30" i="3"/>
  <c r="C23" i="3"/>
  <c r="B23" i="3"/>
  <c r="G37" i="1" l="1"/>
  <c r="H36" i="1"/>
  <c r="H37" i="1"/>
  <c r="G34" i="1"/>
  <c r="G38" i="1"/>
  <c r="F33" i="1"/>
  <c r="F32" i="1"/>
  <c r="H32" i="1"/>
  <c r="F16" i="1"/>
  <c r="E147" i="1"/>
  <c r="C27" i="3"/>
  <c r="B27" i="3"/>
  <c r="C26" i="3"/>
  <c r="B26" i="3"/>
  <c r="C25" i="3"/>
  <c r="B25" i="3"/>
  <c r="C24" i="3"/>
  <c r="B24" i="3"/>
  <c r="C22" i="3"/>
  <c r="B22" i="3"/>
  <c r="C21" i="3"/>
  <c r="B21" i="3"/>
  <c r="C20" i="3"/>
  <c r="B20" i="3"/>
  <c r="C19" i="3"/>
  <c r="B19" i="3"/>
  <c r="C18" i="3"/>
  <c r="B18" i="3"/>
  <c r="C17" i="3"/>
  <c r="C35" i="3" s="1"/>
  <c r="B17" i="3"/>
  <c r="B35" i="3" s="1"/>
  <c r="C16" i="3"/>
  <c r="C34" i="3" s="1"/>
  <c r="B16" i="3"/>
  <c r="B34" i="3" s="1"/>
  <c r="C9" i="3"/>
  <c r="B8" i="3"/>
  <c r="C8" i="3" s="1"/>
  <c r="C7" i="3"/>
  <c r="C6" i="3"/>
  <c r="C5" i="3"/>
  <c r="G4" i="3"/>
  <c r="B4" i="3"/>
  <c r="C4" i="3" s="1"/>
  <c r="G3" i="3"/>
  <c r="C3" i="3"/>
  <c r="G2" i="3"/>
  <c r="C2" i="3"/>
  <c r="E80" i="1"/>
  <c r="F8" i="1"/>
  <c r="E136" i="1"/>
  <c r="F13" i="1"/>
  <c r="E125" i="1"/>
  <c r="F12" i="1"/>
  <c r="H122" i="1"/>
  <c r="I121" i="1"/>
  <c r="I120" i="1"/>
  <c r="I119" i="1"/>
  <c r="E116" i="1"/>
  <c r="F11" i="1"/>
  <c r="E101" i="1"/>
  <c r="G100" i="1"/>
  <c r="I100" i="1" s="1"/>
  <c r="G99" i="1"/>
  <c r="I99" i="1" s="1"/>
  <c r="G98" i="1"/>
  <c r="I98" i="1" s="1"/>
  <c r="G97" i="1"/>
  <c r="I97" i="1" s="1"/>
  <c r="G96" i="1"/>
  <c r="I96" i="1" s="1"/>
  <c r="E90" i="1"/>
  <c r="F9" i="1"/>
  <c r="G69" i="1"/>
  <c r="K68" i="1"/>
  <c r="J68" i="1"/>
  <c r="I68" i="1"/>
  <c r="H68" i="1"/>
  <c r="B68" i="1"/>
  <c r="K67" i="1"/>
  <c r="J67" i="1"/>
  <c r="I67" i="1"/>
  <c r="H67" i="1"/>
  <c r="B67" i="1"/>
  <c r="K66" i="1"/>
  <c r="J66" i="1"/>
  <c r="I66" i="1"/>
  <c r="H66" i="1"/>
  <c r="B66" i="1"/>
  <c r="G64" i="1"/>
  <c r="K63" i="1"/>
  <c r="J63" i="1"/>
  <c r="I63" i="1"/>
  <c r="H63" i="1"/>
  <c r="B63" i="1"/>
  <c r="K62" i="1"/>
  <c r="J62" i="1"/>
  <c r="I62" i="1"/>
  <c r="H62" i="1"/>
  <c r="B62" i="1"/>
  <c r="K61" i="1"/>
  <c r="J61" i="1"/>
  <c r="I61" i="1"/>
  <c r="H61" i="1"/>
  <c r="B61" i="1"/>
  <c r="K60" i="1"/>
  <c r="J60" i="1"/>
  <c r="I60" i="1"/>
  <c r="H60" i="1"/>
  <c r="B60" i="1"/>
  <c r="K59" i="1"/>
  <c r="J59" i="1"/>
  <c r="I59" i="1"/>
  <c r="K58" i="1"/>
  <c r="J58" i="1"/>
  <c r="B58" i="1" s="1"/>
  <c r="H58" i="1"/>
  <c r="I58" i="1"/>
  <c r="G56" i="1"/>
  <c r="K55" i="1"/>
  <c r="J55" i="1"/>
  <c r="H55" i="1" s="1"/>
  <c r="I55" i="1"/>
  <c r="K54" i="1"/>
  <c r="J54" i="1"/>
  <c r="H54" i="1" s="1"/>
  <c r="I54" i="1"/>
  <c r="K53" i="1"/>
  <c r="J53" i="1"/>
  <c r="H53" i="1" s="1"/>
  <c r="I53" i="1"/>
  <c r="K52" i="1"/>
  <c r="J52" i="1"/>
  <c r="I52" i="1"/>
  <c r="K51" i="1"/>
  <c r="J51" i="1"/>
  <c r="I51" i="1"/>
  <c r="K50" i="1"/>
  <c r="J50" i="1"/>
  <c r="I50" i="1"/>
  <c r="H50" i="1" s="1"/>
  <c r="G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F40" i="1"/>
  <c r="H40" i="1"/>
  <c r="H33" i="1"/>
  <c r="M9" i="1"/>
  <c r="B50" i="1"/>
  <c r="H59" i="1"/>
  <c r="F14" i="1"/>
  <c r="H69" i="1"/>
  <c r="F6" i="1"/>
  <c r="I122" i="1"/>
  <c r="H52" i="1" l="1"/>
  <c r="B51" i="1"/>
  <c r="B59" i="1"/>
  <c r="B55" i="1"/>
  <c r="B54" i="1"/>
  <c r="B53" i="1"/>
  <c r="B52" i="1"/>
  <c r="H51" i="1"/>
  <c r="H34" i="1"/>
  <c r="J5" i="1" s="1"/>
  <c r="I101" i="1"/>
  <c r="F10" i="1" s="1"/>
  <c r="F15" i="1" s="1"/>
  <c r="H48" i="1"/>
  <c r="F3" i="1" s="1"/>
  <c r="J6" i="1" s="1"/>
  <c r="H64" i="1"/>
  <c r="H56" i="1" l="1"/>
  <c r="F4" i="1" s="1"/>
  <c r="H38" i="1"/>
  <c r="F2" i="1" s="1"/>
  <c r="J4" i="1"/>
  <c r="I102" i="1"/>
  <c r="J12" i="1" s="1"/>
  <c r="F5" i="1"/>
  <c r="F7" i="1" l="1"/>
  <c r="F17" i="1" s="1"/>
  <c r="F18" i="1" s="1"/>
  <c r="F19" i="1" s="1"/>
  <c r="J13" i="1" s="1"/>
  <c r="H70" i="1"/>
  <c r="E22" i="1" l="1"/>
  <c r="J7" i="1"/>
  <c r="J9" i="1" s="1"/>
  <c r="J14" i="1"/>
  <c r="J11" i="1" s="1"/>
  <c r="H1" i="1" l="1"/>
</calcChain>
</file>

<file path=xl/sharedStrings.xml><?xml version="1.0" encoding="utf-8"?>
<sst xmlns="http://schemas.openxmlformats.org/spreadsheetml/2006/main" count="224" uniqueCount="156">
  <si>
    <t>PI</t>
  </si>
  <si>
    <t>Senior Staff</t>
  </si>
  <si>
    <t>Postdocs</t>
  </si>
  <si>
    <t>Recursos Liberados</t>
  </si>
  <si>
    <t>Students</t>
  </si>
  <si>
    <t xml:space="preserve">Other </t>
  </si>
  <si>
    <t>Costes Indirectos</t>
  </si>
  <si>
    <t>TOTAL DISPONIBLE (para compensar)</t>
  </si>
  <si>
    <t>Equipment</t>
  </si>
  <si>
    <t>GASTOS (que hay que compensar)</t>
  </si>
  <si>
    <t>Equipamiento no eleg.</t>
  </si>
  <si>
    <t>5% Retención FGUCM</t>
  </si>
  <si>
    <t>Retención UCM</t>
  </si>
  <si>
    <t>PRESUPUESTO DEL PROYECTO</t>
  </si>
  <si>
    <t>PERSONNEL</t>
  </si>
  <si>
    <t>Rellenar celdas en :</t>
  </si>
  <si>
    <t>Amarillo</t>
  </si>
  <si>
    <t>Categoría</t>
  </si>
  <si>
    <t>PM rate</t>
  </si>
  <si>
    <t># PMs</t>
  </si>
  <si>
    <t>Costs</t>
  </si>
  <si>
    <t>PI - TOTAL</t>
  </si>
  <si>
    <t>Senior Staff - Name</t>
  </si>
  <si>
    <t>Senior Staff - TOTAL</t>
  </si>
  <si>
    <t>Post-Doc - Name</t>
  </si>
  <si>
    <t>Coste
mínimo</t>
  </si>
  <si>
    <t>Coste 
máximo</t>
  </si>
  <si>
    <t>Requisitos grupo retributivo</t>
  </si>
  <si>
    <t>Post-Doc - TOTAL</t>
  </si>
  <si>
    <t>Student - Name</t>
  </si>
  <si>
    <t>Student - TOTAL</t>
  </si>
  <si>
    <t>Other - Name</t>
  </si>
  <si>
    <t>Other - TOTAL</t>
  </si>
  <si>
    <t>TOTAL PERSONNEL COST</t>
  </si>
  <si>
    <t>Travel costs</t>
  </si>
  <si>
    <t>Cost</t>
  </si>
  <si>
    <t>TOTAL TRAVEL COST</t>
  </si>
  <si>
    <t>Description</t>
  </si>
  <si>
    <t>Adquisition value</t>
  </si>
  <si>
    <t>Tipo equipo</t>
  </si>
  <si>
    <t>Depretation months</t>
  </si>
  <si>
    <t># months of use</t>
  </si>
  <si>
    <t>Eligible cost</t>
  </si>
  <si>
    <t>TOTAL</t>
  </si>
  <si>
    <t>non eligible</t>
  </si>
  <si>
    <t>Notas:</t>
  </si>
  <si>
    <t>*</t>
  </si>
  <si>
    <t>Si el equipo supera los 15.000,00 €  hay que sacarlo a concurso público ==&gt; esto supone un retraso de unos 6 meses</t>
  </si>
  <si>
    <t>Para el resto de equipos, suponer un retraso en la compra de unos 4 meses</t>
  </si>
  <si>
    <t>Consumable costs</t>
  </si>
  <si>
    <t>TOTAL CONSUMABLES COST</t>
  </si>
  <si>
    <t>Publications costs</t>
  </si>
  <si>
    <t>Coste unitario</t>
  </si>
  <si>
    <t># publicaciones</t>
  </si>
  <si>
    <t>Coste TOTAL</t>
  </si>
  <si>
    <t>TOTAL PUBLICATIONS COST</t>
  </si>
  <si>
    <t>OTHER costs</t>
  </si>
  <si>
    <t>TOTAL OTHER COST</t>
  </si>
  <si>
    <t>Subcontracting costs</t>
  </si>
  <si>
    <t>1.- Rellenar los datos del IP</t>
  </si>
  <si>
    <t>2.- Rellenar los datos del Personal fijo de la UCM (Profesores)</t>
  </si>
  <si>
    <t>3.- Rellenar los datos de los Post-Docs [Personal contratado con cargo al proyecto]</t>
  </si>
  <si>
    <t>4.- Rellenar los datos de los Estudiantes [Personal contratado con cargo al proyecto]</t>
  </si>
  <si>
    <t>5.- Rellenar los datos de Otro tipo de Personal [Personal contratado con cargo al proyecto]</t>
  </si>
  <si>
    <t>Coste / Mes</t>
  </si>
  <si>
    <t>Coste / Día</t>
  </si>
  <si>
    <t>Tipo Equipo</t>
  </si>
  <si>
    <t>Meses amortización</t>
  </si>
  <si>
    <t>Direct Cost</t>
  </si>
  <si>
    <t>Audit costs</t>
  </si>
  <si>
    <t>Profesor Ayudante</t>
  </si>
  <si>
    <t>Ordenadores</t>
  </si>
  <si>
    <r>
      <rPr>
        <b/>
        <sz val="14"/>
        <rFont val="Calibri"/>
        <family val="2"/>
      </rPr>
      <t>&gt;</t>
    </r>
    <r>
      <rPr>
        <sz val="11"/>
        <rFont val="Calibri"/>
        <family val="2"/>
      </rPr>
      <t xml:space="preserve">  325.000,00 €  </t>
    </r>
    <r>
      <rPr>
        <b/>
        <sz val="14"/>
        <rFont val="Calibri"/>
        <family val="2"/>
      </rPr>
      <t>&lt;</t>
    </r>
    <r>
      <rPr>
        <sz val="11"/>
        <rFont val="Calibri"/>
        <family val="2"/>
      </rPr>
      <t xml:space="preserve">  500.000,00 €</t>
    </r>
  </si>
  <si>
    <t>Profesor Ayudante Doctor</t>
  </si>
  <si>
    <t>Licencias/otros informatica</t>
  </si>
  <si>
    <r>
      <rPr>
        <b/>
        <sz val="14"/>
        <rFont val="Calibri"/>
        <family val="2"/>
      </rPr>
      <t>&gt;</t>
    </r>
    <r>
      <rPr>
        <sz val="11"/>
        <rFont val="Calibri"/>
        <family val="2"/>
      </rPr>
      <t xml:space="preserve">  500.000,00  €  </t>
    </r>
    <r>
      <rPr>
        <b/>
        <sz val="14"/>
        <rFont val="Calibri"/>
        <family val="2"/>
      </rPr>
      <t xml:space="preserve">&lt; </t>
    </r>
    <r>
      <rPr>
        <sz val="11"/>
        <rFont val="Calibri"/>
        <family val="2"/>
      </rPr>
      <t xml:space="preserve"> 1.000.000,00 €</t>
    </r>
  </si>
  <si>
    <t>Atracción Talento-Mod2_Jovenes doctores</t>
  </si>
  <si>
    <t>No Informático</t>
  </si>
  <si>
    <r>
      <rPr>
        <b/>
        <sz val="14"/>
        <rFont val="Calibri"/>
        <family val="2"/>
      </rPr>
      <t>&gt;</t>
    </r>
    <r>
      <rPr>
        <sz val="11"/>
        <rFont val="Calibri"/>
        <family val="2"/>
      </rPr>
      <t xml:space="preserve">  1.000.000,00  €  </t>
    </r>
    <r>
      <rPr>
        <b/>
        <sz val="14"/>
        <rFont val="Calibri"/>
        <family val="2"/>
      </rPr>
      <t>&lt;</t>
    </r>
    <r>
      <rPr>
        <sz val="11"/>
        <rFont val="Calibri"/>
        <family val="2"/>
      </rPr>
      <t xml:space="preserve">  1.500.000,00 €</t>
    </r>
  </si>
  <si>
    <t>Contratado Ramón y Cajal</t>
  </si>
  <si>
    <r>
      <rPr>
        <b/>
        <sz val="14"/>
        <rFont val="Calibri"/>
        <family val="2"/>
      </rPr>
      <t>&gt;</t>
    </r>
    <r>
      <rPr>
        <sz val="11"/>
        <rFont val="Calibri"/>
        <family val="2"/>
      </rPr>
      <t xml:space="preserve">  1.500.000,00  €  </t>
    </r>
    <r>
      <rPr>
        <b/>
        <sz val="14"/>
        <rFont val="Calibri"/>
        <family val="2"/>
      </rPr>
      <t>&lt;</t>
    </r>
    <r>
      <rPr>
        <sz val="11"/>
        <rFont val="Calibri"/>
        <family val="2"/>
      </rPr>
      <t xml:space="preserve">  2.000.000,00 €</t>
    </r>
  </si>
  <si>
    <t>Profesor Contratado Doctor</t>
  </si>
  <si>
    <r>
      <rPr>
        <b/>
        <sz val="14"/>
        <rFont val="Calibri"/>
        <family val="2"/>
      </rPr>
      <t>&gt;</t>
    </r>
    <r>
      <rPr>
        <sz val="11"/>
        <rFont val="Calibri"/>
        <family val="2"/>
      </rPr>
      <t xml:space="preserve">  2.000.000,00  €  </t>
    </r>
    <r>
      <rPr>
        <b/>
        <sz val="14"/>
        <rFont val="Calibri"/>
        <family val="2"/>
      </rPr>
      <t>&lt;</t>
    </r>
    <r>
      <rPr>
        <sz val="11"/>
        <rFont val="Calibri"/>
        <family val="2"/>
      </rPr>
      <t xml:space="preserve">  2.500.000,00 €</t>
    </r>
  </si>
  <si>
    <t>Titular de Universidad</t>
  </si>
  <si>
    <t>Atracción Talento-Mod1_Doctores con experiencia</t>
  </si>
  <si>
    <t>Catedrático de Universidad</t>
  </si>
  <si>
    <t>Días laborales anuales</t>
  </si>
  <si>
    <t>MES</t>
  </si>
  <si>
    <t>TOTAL ANUAL</t>
  </si>
  <si>
    <t>VALORES ANTERIORES</t>
  </si>
  <si>
    <t>Técnico</t>
  </si>
  <si>
    <t>Se deberá especificar la experiencia profesional a acreditar</t>
  </si>
  <si>
    <t>Técnico de FP tipo 1</t>
  </si>
  <si>
    <t>Técnico de FP tipo 2</t>
  </si>
  <si>
    <t>Formación Profesional de grado superior o Formación Profesional de grado medio con tres años de experiencia profesional</t>
  </si>
  <si>
    <t>Titulados Universitarios Grado Medio</t>
  </si>
  <si>
    <t>Licenciado o ingeniero tipo 1</t>
  </si>
  <si>
    <t>Licenciado o ingeniero tipo 2</t>
  </si>
  <si>
    <t>Máster, DEA, o Suficiencia investigadora, o al menos 3 años de experiencia investigadora</t>
  </si>
  <si>
    <t>Licenciado o ingeniero tipo 3</t>
  </si>
  <si>
    <t xml:space="preserve">Al menos 2 años de experiencia en gestión de proyectos </t>
  </si>
  <si>
    <t>Contratado posdoctoral tipo 1</t>
  </si>
  <si>
    <t>Contratado posdoctoral tipo 2</t>
  </si>
  <si>
    <t>Contratado posdoctoral tipo 3</t>
  </si>
  <si>
    <t>Investigador senior tipo 1</t>
  </si>
  <si>
    <t>Investigador senior tipo 2</t>
  </si>
  <si>
    <t>Más de 20 años de experiencia posdoctoral y estar acreditado a la figura de Catedrático de Universidad, o asimilable, o haber disfrutado previamente de algún tipo de vinculación laboral bajo una figura asimilable a ésta.</t>
  </si>
  <si>
    <t>DÍA</t>
  </si>
  <si>
    <t>A. Personnel costs</t>
  </si>
  <si>
    <t>Cost Category / Beneficiary</t>
  </si>
  <si>
    <t>Name of institution</t>
  </si>
  <si>
    <t>UCM</t>
  </si>
  <si>
    <t>Total Personnel costs</t>
  </si>
  <si>
    <t>B. Subcontracting cost (no indirect costs)</t>
  </si>
  <si>
    <t>C. Purchase costs</t>
  </si>
  <si>
    <t>C1. Travel and subsistence</t>
  </si>
  <si>
    <t>C2. Equipment incl. major equipment</t>
  </si>
  <si>
    <t>Consumables incl. Fieldwork and animal costs</t>
  </si>
  <si>
    <t>Publications (including Open Access fees) and dissemination</t>
  </si>
  <si>
    <t>Other additional direct costs</t>
  </si>
  <si>
    <t>C3. Total other goods, works and services</t>
  </si>
  <si>
    <t>C3 Other goods, works and services</t>
  </si>
  <si>
    <t>Total Purchase costs (C1 + C2 +C3)</t>
  </si>
  <si>
    <t>D. Internally invoiced goods and services (no indirect costs)</t>
  </si>
  <si>
    <t>Total</t>
  </si>
  <si>
    <t>E. Indirect costs (=25% * (A+C1+C2+C3))</t>
  </si>
  <si>
    <t>Total eligible costs (A + B + C+ D + E)</t>
  </si>
  <si>
    <t>Requested EU contribution</t>
  </si>
  <si>
    <t xml:space="preserve"> Internally invoiced goods and services</t>
  </si>
  <si>
    <t>IP (Staff)</t>
  </si>
  <si>
    <t>6.- Rellenar presupuesto para subcontracting</t>
  </si>
  <si>
    <t>7.- Rellenar presupuesto para viajes</t>
  </si>
  <si>
    <t>8.- Rellenar presupuesto para equipos</t>
  </si>
  <si>
    <t>9.- Rellenar presupuesto para consumibles</t>
  </si>
  <si>
    <t>10.- Rellenar presupuesto para publicaciones</t>
  </si>
  <si>
    <t>11.- Rellenar presupuesto para otros gastos</t>
  </si>
  <si>
    <t xml:space="preserve">12.- Rellenar presupuesto para CAIs </t>
  </si>
  <si>
    <t>PI  (as Staff - paid by UCM)</t>
  </si>
  <si>
    <t>PI - SubTOTAL (Staff)</t>
  </si>
  <si>
    <t>PI  (Non Staff - paid directly by the ERC project)</t>
  </si>
  <si>
    <t>PI - SubTOTAL (Not Staff)</t>
  </si>
  <si>
    <t>From M1 to M24</t>
  </si>
  <si>
    <t>TOTAL Direct costs</t>
  </si>
  <si>
    <t>Licenciado o ingeniero tipo 4</t>
  </si>
  <si>
    <t>Nueva</t>
  </si>
  <si>
    <t>Antes era Licenciado tipo 3</t>
  </si>
  <si>
    <t>Más de 12 años de experiencia posdoctoral, o haber sido beneficiario de un contrato laboral financiado a través de un programa competitivo (p.e. Marie Curie o RyC).</t>
  </si>
  <si>
    <t>Más de 7 años de experiencia posdoctoral, o haber sido beneficiario de un contrato laboral financiado a través de un programa competitivo (p.e. Marie Curie o RyC)</t>
  </si>
  <si>
    <t>Más de 3 años de experiencia posdoctoral.</t>
  </si>
  <si>
    <t>Desaparece</t>
  </si>
  <si>
    <t>v2.3</t>
  </si>
  <si>
    <t>Titulación: Formación Profesional de grado medio</t>
  </si>
  <si>
    <t>Titulación: Diplomatura, Ingeniería Técnica, Arquitectura Técnica o Grado de menos de 240 ECTS</t>
  </si>
  <si>
    <t>Titulación: Grado de al menos 240 y menos de 300 ECTS</t>
  </si>
  <si>
    <t>Titulación: Licenciatura, Ingeniería, Arquitectura, Grado de al menos 300 ECTS (nivel MECES 3)</t>
  </si>
  <si>
    <t>Titulación: 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</si>
</sst>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.00_ ;\-#,##0.00\ "/>
  </numFmts>
  <fonts count="19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1F4E78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FFFFFF"/>
      <name val="Calibri"/>
      <family val="2"/>
    </font>
    <font>
      <b/>
      <sz val="14"/>
      <color rgb="FF1F4E78"/>
      <name val="Calibri"/>
      <family val="2"/>
    </font>
    <font>
      <sz val="14"/>
      <color rgb="FFFFFFFF"/>
      <name val="Calibri"/>
      <family val="2"/>
    </font>
    <font>
      <sz val="11"/>
      <color rgb="FFFF0000"/>
      <name val="Calibri"/>
      <family val="2"/>
    </font>
    <font>
      <sz val="14"/>
      <color rgb="FF000000"/>
      <name val="Calibri"/>
      <family val="2"/>
    </font>
    <font>
      <b/>
      <sz val="22"/>
      <color rgb="FFFF0000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Calibri"/>
      <family val="2"/>
    </font>
  </fonts>
  <fills count="7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833C0C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833C0C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833C0C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1F4E78"/>
        <bgColor rgb="FFFFFFFF"/>
      </patternFill>
    </fill>
    <fill>
      <patternFill patternType="solid">
        <fgColor rgb="FF375623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-0.499984740745262"/>
        <bgColor rgb="FFFFFFFF"/>
      </patternFill>
    </fill>
  </fills>
  <borders count="9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15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1" fillId="4" borderId="3" xfId="0" applyFont="1" applyFill="1" applyBorder="1" applyAlignment="1">
      <alignment wrapText="1"/>
    </xf>
    <xf numFmtId="0" fontId="1" fillId="5" borderId="4" xfId="0" applyFont="1" applyFill="1" applyBorder="1"/>
    <xf numFmtId="0" fontId="0" fillId="6" borderId="5" xfId="0" applyFill="1" applyBorder="1"/>
    <xf numFmtId="0" fontId="0" fillId="7" borderId="6" xfId="0" applyFill="1" applyBorder="1"/>
    <xf numFmtId="0" fontId="0" fillId="8" borderId="7" xfId="0" applyFill="1" applyBorder="1"/>
    <xf numFmtId="0" fontId="0" fillId="9" borderId="8" xfId="0" applyFill="1" applyBorder="1"/>
    <xf numFmtId="0" fontId="0" fillId="10" borderId="9" xfId="0" applyFill="1" applyBorder="1"/>
    <xf numFmtId="0" fontId="0" fillId="11" borderId="10" xfId="0" applyFill="1" applyBorder="1"/>
    <xf numFmtId="0" fontId="0" fillId="12" borderId="11" xfId="0" applyFill="1" applyBorder="1"/>
    <xf numFmtId="0" fontId="0" fillId="13" borderId="12" xfId="0" applyFill="1" applyBorder="1"/>
    <xf numFmtId="0" fontId="2" fillId="2" borderId="1" xfId="0" applyFont="1" applyFill="1" applyBorder="1"/>
    <xf numFmtId="0" fontId="1" fillId="14" borderId="13" xfId="0" applyFont="1" applyFill="1" applyBorder="1" applyAlignment="1">
      <alignment wrapText="1"/>
    </xf>
    <xf numFmtId="0" fontId="0" fillId="15" borderId="14" xfId="0" applyFill="1" applyBorder="1" applyAlignment="1">
      <alignment wrapText="1"/>
    </xf>
    <xf numFmtId="0" fontId="0" fillId="16" borderId="15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9" borderId="8" xfId="0" applyFill="1" applyBorder="1" applyAlignment="1">
      <alignment wrapText="1"/>
    </xf>
    <xf numFmtId="0" fontId="0" fillId="11" borderId="10" xfId="0" applyFill="1" applyBorder="1" applyAlignment="1">
      <alignment wrapText="1"/>
    </xf>
    <xf numFmtId="0" fontId="1" fillId="17" borderId="16" xfId="0" applyFont="1" applyFill="1" applyBorder="1" applyAlignment="1">
      <alignment wrapText="1"/>
    </xf>
    <xf numFmtId="0" fontId="1" fillId="18" borderId="17" xfId="0" applyFont="1" applyFill="1" applyBorder="1" applyAlignment="1">
      <alignment wrapText="1"/>
    </xf>
    <xf numFmtId="0" fontId="6" fillId="2" borderId="1" xfId="0" applyFont="1" applyFill="1" applyBorder="1"/>
    <xf numFmtId="0" fontId="0" fillId="54" borderId="53" xfId="0" applyFill="1" applyBorder="1" applyProtection="1">
      <protection locked="0"/>
    </xf>
    <xf numFmtId="0" fontId="0" fillId="55" borderId="54" xfId="0" applyFill="1" applyBorder="1" applyProtection="1">
      <protection locked="0"/>
    </xf>
    <xf numFmtId="4" fontId="0" fillId="55" borderId="54" xfId="0" applyNumberFormat="1" applyFill="1" applyBorder="1" applyProtection="1">
      <protection locked="0"/>
    </xf>
    <xf numFmtId="4" fontId="0" fillId="54" borderId="53" xfId="0" applyNumberFormat="1" applyFill="1" applyBorder="1" applyProtection="1">
      <protection locked="0"/>
    </xf>
    <xf numFmtId="0" fontId="0" fillId="53" borderId="52" xfId="0" applyFill="1" applyBorder="1" applyProtection="1">
      <protection locked="0"/>
    </xf>
    <xf numFmtId="4" fontId="0" fillId="53" borderId="52" xfId="0" applyNumberFormat="1" applyFill="1" applyBorder="1" applyProtection="1">
      <protection locked="0"/>
    </xf>
    <xf numFmtId="4" fontId="0" fillId="56" borderId="55" xfId="0" applyNumberFormat="1" applyFill="1" applyBorder="1" applyProtection="1">
      <protection locked="0"/>
    </xf>
    <xf numFmtId="4" fontId="0" fillId="57" borderId="56" xfId="0" applyNumberFormat="1" applyFill="1" applyBorder="1" applyProtection="1">
      <protection locked="0"/>
    </xf>
    <xf numFmtId="3" fontId="0" fillId="58" borderId="57" xfId="0" applyNumberFormat="1" applyFill="1" applyBorder="1" applyProtection="1">
      <protection locked="0"/>
    </xf>
    <xf numFmtId="0" fontId="0" fillId="59" borderId="58" xfId="0" applyFill="1" applyBorder="1" applyProtection="1">
      <protection locked="0"/>
    </xf>
    <xf numFmtId="3" fontId="0" fillId="60" borderId="59" xfId="0" applyNumberFormat="1" applyFill="1" applyBorder="1" applyProtection="1">
      <protection locked="0"/>
    </xf>
    <xf numFmtId="3" fontId="0" fillId="61" borderId="60" xfId="0" applyNumberFormat="1" applyFill="1" applyBorder="1" applyProtection="1">
      <protection locked="0"/>
    </xf>
    <xf numFmtId="0" fontId="0" fillId="62" borderId="61" xfId="0" applyFill="1" applyBorder="1" applyProtection="1">
      <protection locked="0"/>
    </xf>
    <xf numFmtId="0" fontId="0" fillId="2" borderId="1" xfId="0" applyFill="1" applyBorder="1"/>
    <xf numFmtId="0" fontId="0" fillId="63" borderId="62" xfId="0" applyFill="1" applyBorder="1" applyAlignment="1">
      <alignment wrapText="1"/>
    </xf>
    <xf numFmtId="0" fontId="1" fillId="64" borderId="63" xfId="0" applyFont="1" applyFill="1" applyBorder="1" applyAlignment="1">
      <alignment wrapText="1"/>
    </xf>
    <xf numFmtId="0" fontId="0" fillId="65" borderId="64" xfId="0" applyFill="1" applyBorder="1"/>
    <xf numFmtId="0" fontId="0" fillId="65" borderId="64" xfId="0" applyFill="1" applyBorder="1" applyAlignment="1">
      <alignment wrapText="1"/>
    </xf>
    <xf numFmtId="0" fontId="0" fillId="66" borderId="65" xfId="0" applyFill="1" applyBorder="1" applyAlignment="1">
      <alignment wrapText="1"/>
    </xf>
    <xf numFmtId="0" fontId="0" fillId="67" borderId="66" xfId="0" applyFill="1" applyBorder="1" applyAlignment="1">
      <alignment wrapText="1"/>
    </xf>
    <xf numFmtId="0" fontId="1" fillId="64" borderId="63" xfId="0" applyFont="1" applyFill="1" applyBorder="1"/>
    <xf numFmtId="164" fontId="1" fillId="64" borderId="63" xfId="1" applyNumberFormat="1" applyFont="1" applyFill="1" applyBorder="1"/>
    <xf numFmtId="49" fontId="0" fillId="59" borderId="58" xfId="0" applyNumberFormat="1" applyFill="1" applyBorder="1" applyProtection="1">
      <protection locked="0"/>
    </xf>
    <xf numFmtId="4" fontId="0" fillId="59" borderId="58" xfId="0" applyNumberFormat="1" applyFill="1" applyBorder="1" applyProtection="1">
      <protection locked="0"/>
    </xf>
    <xf numFmtId="49" fontId="0" fillId="53" borderId="52" xfId="0" applyNumberFormat="1" applyFill="1" applyBorder="1" applyProtection="1">
      <protection locked="0"/>
    </xf>
    <xf numFmtId="0" fontId="0" fillId="2" borderId="1" xfId="0" applyFill="1" applyBorder="1" applyProtection="1"/>
    <xf numFmtId="0" fontId="10" fillId="2" borderId="1" xfId="0" applyFont="1" applyFill="1" applyBorder="1" applyAlignment="1" applyProtection="1">
      <alignment vertical="center"/>
    </xf>
    <xf numFmtId="0" fontId="14" fillId="2" borderId="1" xfId="0" applyFont="1" applyFill="1" applyBorder="1" applyProtection="1"/>
    <xf numFmtId="4" fontId="14" fillId="2" borderId="1" xfId="0" applyNumberFormat="1" applyFont="1" applyFill="1" applyBorder="1" applyProtection="1"/>
    <xf numFmtId="0" fontId="14" fillId="2" borderId="1" xfId="0" applyFont="1" applyFill="1" applyBorder="1" applyAlignment="1" applyProtection="1">
      <alignment horizontal="left" vertical="center" indent="2"/>
      <extLst>
        <ext uri="smNativeData">
          <pm:cellMargin xmlns:pm="smNativeData" id="1592288176" l="384" r="0" t="0" b="0" textRotation="0"/>
        </ext>
      </extLst>
    </xf>
    <xf numFmtId="4" fontId="15" fillId="75" borderId="74" xfId="0" applyNumberFormat="1" applyFont="1" applyFill="1" applyBorder="1" applyProtection="1"/>
    <xf numFmtId="0" fontId="14" fillId="2" borderId="73" xfId="0" applyFont="1" applyFill="1" applyBorder="1" applyProtection="1"/>
    <xf numFmtId="0" fontId="0" fillId="2" borderId="73" xfId="0" applyFill="1" applyBorder="1" applyProtection="1"/>
    <xf numFmtId="4" fontId="14" fillId="2" borderId="73" xfId="0" applyNumberFormat="1" applyFont="1" applyFill="1" applyBorder="1" applyProtection="1"/>
    <xf numFmtId="4" fontId="14" fillId="67" borderId="73" xfId="0" applyNumberFormat="1" applyFont="1" applyFill="1" applyBorder="1" applyProtection="1"/>
    <xf numFmtId="0" fontId="14" fillId="67" borderId="73" xfId="0" applyFont="1" applyFill="1" applyBorder="1" applyProtection="1"/>
    <xf numFmtId="0" fontId="6" fillId="2" borderId="1" xfId="0" applyFont="1" applyFill="1" applyBorder="1" applyProtection="1"/>
    <xf numFmtId="0" fontId="7" fillId="19" borderId="18" xfId="0" applyFont="1" applyFill="1" applyBorder="1" applyProtection="1"/>
    <xf numFmtId="4" fontId="9" fillId="53" borderId="52" xfId="0" applyNumberFormat="1" applyFont="1" applyFill="1" applyBorder="1" applyProtection="1"/>
    <xf numFmtId="164" fontId="1" fillId="14" borderId="13" xfId="1" applyNumberFormat="1" applyFont="1" applyFill="1" applyBorder="1" applyAlignment="1" applyProtection="1">
      <alignment wrapText="1"/>
    </xf>
    <xf numFmtId="164" fontId="1" fillId="14" borderId="13" xfId="1" applyNumberFormat="1" applyFont="1" applyFill="1" applyBorder="1" applyProtection="1"/>
    <xf numFmtId="164" fontId="1" fillId="18" borderId="17" xfId="1" applyNumberFormat="1" applyFont="1" applyFill="1" applyBorder="1" applyProtection="1"/>
    <xf numFmtId="4" fontId="0" fillId="20" borderId="19" xfId="0" applyNumberFormat="1" applyFill="1" applyBorder="1" applyProtection="1"/>
    <xf numFmtId="4" fontId="0" fillId="21" borderId="20" xfId="0" applyNumberFormat="1" applyFill="1" applyBorder="1" applyProtection="1"/>
    <xf numFmtId="4" fontId="0" fillId="22" borderId="21" xfId="0" applyNumberFormat="1" applyFill="1" applyBorder="1" applyProtection="1"/>
    <xf numFmtId="164" fontId="1" fillId="23" borderId="22" xfId="1" applyNumberFormat="1" applyFont="1" applyFill="1" applyBorder="1" applyAlignment="1" applyProtection="1">
      <alignment wrapText="1"/>
    </xf>
    <xf numFmtId="0" fontId="5" fillId="23" borderId="22" xfId="0" applyFont="1" applyFill="1" applyBorder="1" applyProtection="1"/>
    <xf numFmtId="4" fontId="1" fillId="23" borderId="22" xfId="0" applyNumberFormat="1" applyFont="1" applyFill="1" applyBorder="1" applyProtection="1"/>
    <xf numFmtId="4" fontId="1" fillId="24" borderId="23" xfId="0" applyNumberFormat="1" applyFont="1" applyFill="1" applyBorder="1" applyProtection="1"/>
    <xf numFmtId="4" fontId="0" fillId="25" borderId="24" xfId="0" applyNumberFormat="1" applyFill="1" applyBorder="1" applyProtection="1"/>
    <xf numFmtId="4" fontId="0" fillId="26" borderId="25" xfId="0" applyNumberFormat="1" applyFill="1" applyBorder="1" applyProtection="1"/>
    <xf numFmtId="4" fontId="0" fillId="27" borderId="26" xfId="0" applyNumberFormat="1" applyFill="1" applyBorder="1" applyProtection="1"/>
    <xf numFmtId="0" fontId="1" fillId="30" borderId="29" xfId="0" applyFont="1" applyFill="1" applyBorder="1" applyAlignment="1" applyProtection="1">
      <alignment wrapText="1"/>
    </xf>
    <xf numFmtId="0" fontId="1" fillId="28" borderId="27" xfId="0" applyFont="1" applyFill="1" applyBorder="1" applyAlignment="1" applyProtection="1">
      <alignment wrapText="1"/>
    </xf>
    <xf numFmtId="0" fontId="1" fillId="28" borderId="27" xfId="0" applyFont="1" applyFill="1" applyBorder="1" applyProtection="1"/>
    <xf numFmtId="0" fontId="8" fillId="2" borderId="1" xfId="0" applyFont="1" applyFill="1" applyBorder="1" applyAlignment="1" applyProtection="1">
      <alignment horizontal="right"/>
    </xf>
    <xf numFmtId="164" fontId="1" fillId="32" borderId="31" xfId="1" applyNumberFormat="1" applyFont="1" applyFill="1" applyBorder="1" applyAlignment="1" applyProtection="1">
      <alignment wrapText="1"/>
    </xf>
    <xf numFmtId="164" fontId="1" fillId="32" borderId="31" xfId="1" applyNumberFormat="1" applyFont="1" applyFill="1" applyBorder="1" applyProtection="1"/>
    <xf numFmtId="4" fontId="1" fillId="33" borderId="32" xfId="0" applyNumberFormat="1" applyFont="1" applyFill="1" applyBorder="1" applyProtection="1"/>
    <xf numFmtId="3" fontId="0" fillId="2" borderId="1" xfId="0" applyNumberFormat="1" applyFill="1" applyBorder="1" applyProtection="1"/>
    <xf numFmtId="164" fontId="1" fillId="34" borderId="33" xfId="1" applyNumberFormat="1" applyFont="1" applyFill="1" applyBorder="1" applyProtection="1"/>
    <xf numFmtId="165" fontId="1" fillId="34" borderId="33" xfId="1" applyNumberFormat="1" applyFont="1" applyFill="1" applyBorder="1" applyProtection="1"/>
    <xf numFmtId="0" fontId="1" fillId="14" borderId="13" xfId="0" applyFont="1" applyFill="1" applyBorder="1" applyAlignment="1" applyProtection="1">
      <alignment wrapText="1"/>
    </xf>
    <xf numFmtId="0" fontId="1" fillId="18" borderId="17" xfId="0" applyFont="1" applyFill="1" applyBorder="1" applyAlignment="1" applyProtection="1">
      <alignment wrapText="1"/>
    </xf>
    <xf numFmtId="4" fontId="1" fillId="35" borderId="34" xfId="0" applyNumberFormat="1" applyFont="1" applyFill="1" applyBorder="1" applyProtection="1"/>
    <xf numFmtId="0" fontId="1" fillId="36" borderId="35" xfId="0" applyFont="1" applyFill="1" applyBorder="1" applyProtection="1"/>
    <xf numFmtId="0" fontId="1" fillId="37" borderId="36" xfId="0" applyFont="1" applyFill="1" applyBorder="1" applyProtection="1"/>
    <xf numFmtId="4" fontId="1" fillId="38" borderId="37" xfId="0" applyNumberFormat="1" applyFont="1" applyFill="1" applyBorder="1" applyProtection="1"/>
    <xf numFmtId="4" fontId="1" fillId="39" borderId="38" xfId="0" applyNumberFormat="1" applyFont="1" applyFill="1" applyBorder="1" applyProtection="1"/>
    <xf numFmtId="0" fontId="3" fillId="40" borderId="39" xfId="0" applyFont="1" applyFill="1" applyBorder="1" applyProtection="1"/>
    <xf numFmtId="0" fontId="0" fillId="41" borderId="40" xfId="0" applyFill="1" applyBorder="1" applyProtection="1"/>
    <xf numFmtId="0" fontId="0" fillId="42" borderId="41" xfId="0" applyFill="1" applyBorder="1" applyProtection="1"/>
    <xf numFmtId="0" fontId="0" fillId="43" borderId="42" xfId="0" applyFill="1" applyBorder="1" applyAlignment="1" applyProtection="1">
      <alignment horizontal="right"/>
    </xf>
    <xf numFmtId="0" fontId="0" fillId="44" borderId="43" xfId="0" applyFill="1" applyBorder="1" applyProtection="1"/>
    <xf numFmtId="0" fontId="0" fillId="45" borderId="44" xfId="0" applyFill="1" applyBorder="1" applyProtection="1"/>
    <xf numFmtId="0" fontId="0" fillId="46" borderId="45" xfId="0" applyFill="1" applyBorder="1" applyAlignment="1" applyProtection="1">
      <alignment horizontal="right"/>
    </xf>
    <xf numFmtId="0" fontId="0" fillId="47" borderId="46" xfId="0" applyFill="1" applyBorder="1" applyProtection="1"/>
    <xf numFmtId="0" fontId="0" fillId="48" borderId="47" xfId="0" applyFill="1" applyBorder="1" applyProtection="1"/>
    <xf numFmtId="0" fontId="1" fillId="49" borderId="48" xfId="0" applyFont="1" applyFill="1" applyBorder="1" applyAlignment="1" applyProtection="1">
      <alignment wrapText="1"/>
    </xf>
    <xf numFmtId="0" fontId="1" fillId="32" borderId="31" xfId="0" applyFont="1" applyFill="1" applyBorder="1" applyAlignment="1" applyProtection="1">
      <alignment wrapText="1"/>
    </xf>
    <xf numFmtId="0" fontId="1" fillId="34" borderId="33" xfId="0" applyFont="1" applyFill="1" applyBorder="1" applyProtection="1"/>
    <xf numFmtId="3" fontId="0" fillId="50" borderId="49" xfId="0" applyNumberFormat="1" applyFill="1" applyBorder="1" applyProtection="1"/>
    <xf numFmtId="3" fontId="0" fillId="51" borderId="50" xfId="0" applyNumberFormat="1" applyFill="1" applyBorder="1" applyProtection="1"/>
    <xf numFmtId="3" fontId="0" fillId="52" borderId="51" xfId="0" applyNumberFormat="1" applyFill="1" applyBorder="1" applyProtection="1"/>
    <xf numFmtId="0" fontId="1" fillId="49" borderId="48" xfId="0" applyFont="1" applyFill="1" applyBorder="1" applyProtection="1"/>
    <xf numFmtId="0" fontId="1" fillId="32" borderId="31" xfId="0" applyFont="1" applyFill="1" applyBorder="1" applyProtection="1"/>
    <xf numFmtId="3" fontId="1" fillId="34" borderId="33" xfId="0" applyNumberFormat="1" applyFont="1" applyFill="1" applyBorder="1" applyProtection="1"/>
    <xf numFmtId="4" fontId="0" fillId="2" borderId="1" xfId="0" applyNumberFormat="1" applyFill="1" applyBorder="1" applyProtection="1"/>
    <xf numFmtId="164" fontId="1" fillId="14" borderId="80" xfId="1" applyNumberFormat="1" applyFont="1" applyFill="1" applyBorder="1" applyAlignment="1" applyProtection="1">
      <alignment wrapText="1"/>
    </xf>
    <xf numFmtId="164" fontId="1" fillId="14" borderId="80" xfId="1" applyNumberFormat="1" applyFont="1" applyFill="1" applyBorder="1" applyProtection="1"/>
    <xf numFmtId="164" fontId="1" fillId="18" borderId="81" xfId="1" applyNumberFormat="1" applyFont="1" applyFill="1" applyBorder="1" applyProtection="1"/>
    <xf numFmtId="164" fontId="1" fillId="14" borderId="83" xfId="1" applyNumberFormat="1" applyFont="1" applyFill="1" applyBorder="1" applyAlignment="1" applyProtection="1">
      <alignment wrapText="1"/>
    </xf>
    <xf numFmtId="164" fontId="1" fillId="14" borderId="83" xfId="1" applyNumberFormat="1" applyFont="1" applyFill="1" applyBorder="1" applyProtection="1"/>
    <xf numFmtId="164" fontId="1" fillId="18" borderId="84" xfId="1" applyNumberFormat="1" applyFont="1" applyFill="1" applyBorder="1" applyProtection="1"/>
    <xf numFmtId="164" fontId="1" fillId="23" borderId="88" xfId="1" applyNumberFormat="1" applyFont="1" applyFill="1" applyBorder="1" applyAlignment="1" applyProtection="1">
      <alignment wrapText="1"/>
    </xf>
    <xf numFmtId="0" fontId="5" fillId="23" borderId="88" xfId="0" applyFont="1" applyFill="1" applyBorder="1" applyProtection="1"/>
    <xf numFmtId="4" fontId="1" fillId="23" borderId="88" xfId="0" applyNumberFormat="1" applyFont="1" applyFill="1" applyBorder="1" applyProtection="1"/>
    <xf numFmtId="4" fontId="1" fillId="23" borderId="89" xfId="0" applyNumberFormat="1" applyFont="1" applyFill="1" applyBorder="1" applyProtection="1"/>
    <xf numFmtId="0" fontId="0" fillId="54" borderId="74" xfId="0" applyFill="1" applyBorder="1" applyProtection="1">
      <protection locked="0"/>
    </xf>
    <xf numFmtId="4" fontId="0" fillId="20" borderId="74" xfId="0" applyNumberFormat="1" applyFill="1" applyBorder="1" applyProtection="1"/>
    <xf numFmtId="4" fontId="0" fillId="25" borderId="74" xfId="0" applyNumberFormat="1" applyFill="1" applyBorder="1" applyProtection="1"/>
    <xf numFmtId="4" fontId="0" fillId="21" borderId="91" xfId="0" applyNumberFormat="1" applyFill="1" applyBorder="1" applyProtection="1"/>
    <xf numFmtId="4" fontId="0" fillId="22" borderId="91" xfId="0" applyNumberFormat="1" applyFill="1" applyBorder="1" applyProtection="1"/>
    <xf numFmtId="0" fontId="1" fillId="77" borderId="73" xfId="0" applyFont="1" applyFill="1" applyBorder="1" applyProtection="1"/>
    <xf numFmtId="0" fontId="1" fillId="77" borderId="86" xfId="0" applyFont="1" applyFill="1" applyBorder="1" applyProtection="1"/>
    <xf numFmtId="164" fontId="1" fillId="77" borderId="92" xfId="1" applyNumberFormat="1" applyFont="1" applyFill="1" applyBorder="1" applyAlignment="1" applyProtection="1">
      <alignment wrapText="1"/>
    </xf>
    <xf numFmtId="0" fontId="5" fillId="77" borderId="92" xfId="0" applyFont="1" applyFill="1" applyBorder="1" applyProtection="1"/>
    <xf numFmtId="4" fontId="1" fillId="77" borderId="74" xfId="0" applyNumberFormat="1" applyFont="1" applyFill="1" applyBorder="1" applyProtection="1"/>
    <xf numFmtId="4" fontId="1" fillId="77" borderId="94" xfId="0" applyNumberFormat="1" applyFont="1" applyFill="1" applyBorder="1" applyProtection="1"/>
    <xf numFmtId="4" fontId="0" fillId="54" borderId="74" xfId="0" applyNumberFormat="1" applyFill="1" applyBorder="1" applyProtection="1">
      <protection locked="0"/>
    </xf>
    <xf numFmtId="4" fontId="0" fillId="55" borderId="74" xfId="0" applyNumberFormat="1" applyFill="1" applyBorder="1" applyProtection="1">
      <protection locked="0"/>
    </xf>
    <xf numFmtId="0" fontId="16" fillId="76" borderId="74" xfId="0" applyFont="1" applyFill="1" applyBorder="1" applyAlignment="1" applyProtection="1">
      <alignment vertical="center"/>
      <protection hidden="1"/>
    </xf>
    <xf numFmtId="0" fontId="17" fillId="76" borderId="74" xfId="0" applyFont="1" applyFill="1" applyBorder="1" applyAlignment="1" applyProtection="1">
      <alignment vertical="center" wrapText="1"/>
      <protection hidden="1"/>
    </xf>
    <xf numFmtId="0" fontId="0" fillId="76" borderId="74" xfId="0" applyFill="1" applyBorder="1" applyAlignment="1" applyProtection="1">
      <alignment horizontal="center"/>
      <protection hidden="1"/>
    </xf>
    <xf numFmtId="4" fontId="0" fillId="76" borderId="74" xfId="0" applyNumberFormat="1" applyFill="1" applyBorder="1" applyProtection="1">
      <protection hidden="1"/>
    </xf>
    <xf numFmtId="0" fontId="17" fillId="75" borderId="74" xfId="0" applyFont="1" applyFill="1" applyBorder="1" applyAlignment="1" applyProtection="1">
      <alignment horizontal="center" vertical="center" wrapText="1"/>
      <protection hidden="1"/>
    </xf>
    <xf numFmtId="4" fontId="15" fillId="75" borderId="74" xfId="0" applyNumberFormat="1" applyFont="1" applyFill="1" applyBorder="1" applyProtection="1">
      <protection hidden="1"/>
    </xf>
    <xf numFmtId="0" fontId="0" fillId="76" borderId="78" xfId="0" applyFill="1" applyBorder="1" applyAlignment="1" applyProtection="1">
      <alignment horizontal="center"/>
      <protection hidden="1"/>
    </xf>
    <xf numFmtId="4" fontId="0" fillId="76" borderId="78" xfId="0" applyNumberFormat="1" applyFill="1" applyBorder="1" applyProtection="1">
      <protection hidden="1"/>
    </xf>
    <xf numFmtId="0" fontId="0" fillId="76" borderId="74" xfId="0" applyFill="1" applyBorder="1" applyAlignment="1" applyProtection="1">
      <alignment wrapText="1"/>
      <protection hidden="1"/>
    </xf>
    <xf numFmtId="4" fontId="0" fillId="76" borderId="74" xfId="0" applyNumberFormat="1" applyFill="1" applyBorder="1" applyAlignment="1" applyProtection="1">
      <alignment vertical="center"/>
      <protection hidden="1"/>
    </xf>
    <xf numFmtId="0" fontId="17" fillId="75" borderId="73" xfId="0" applyFont="1" applyFill="1" applyBorder="1" applyAlignment="1" applyProtection="1">
      <alignment horizontal="center" vertical="center" wrapText="1"/>
      <protection hidden="1"/>
    </xf>
    <xf numFmtId="0" fontId="3" fillId="76" borderId="74" xfId="0" applyFont="1" applyFill="1" applyBorder="1" applyAlignment="1" applyProtection="1">
      <alignment horizontal="center"/>
      <protection hidden="1"/>
    </xf>
    <xf numFmtId="4" fontId="3" fillId="76" borderId="74" xfId="0" applyNumberFormat="1" applyFont="1" applyFill="1" applyBorder="1" applyAlignment="1" applyProtection="1">
      <alignment vertical="center"/>
      <protection hidden="1"/>
    </xf>
    <xf numFmtId="4" fontId="0" fillId="65" borderId="64" xfId="0" applyNumberFormat="1" applyFill="1" applyBorder="1"/>
    <xf numFmtId="4" fontId="0" fillId="7" borderId="6" xfId="0" applyNumberFormat="1" applyFill="1" applyBorder="1"/>
    <xf numFmtId="0" fontId="0" fillId="2" borderId="73" xfId="0" applyFill="1" applyBorder="1"/>
    <xf numFmtId="0" fontId="0" fillId="29" borderId="28" xfId="0" applyFill="1" applyBorder="1" applyAlignment="1" applyProtection="1">
      <alignment horizontal="left" vertical="center" wrapText="1"/>
    </xf>
    <xf numFmtId="4" fontId="0" fillId="31" borderId="30" xfId="0" applyNumberFormat="1" applyFill="1" applyBorder="1" applyAlignment="1" applyProtection="1">
      <alignment horizontal="center" vertical="center"/>
    </xf>
    <xf numFmtId="4" fontId="0" fillId="29" borderId="28" xfId="0" applyNumberFormat="1" applyFill="1" applyBorder="1" applyAlignment="1" applyProtection="1">
      <alignment horizontal="center" vertical="center"/>
    </xf>
    <xf numFmtId="4" fontId="18" fillId="2" borderId="1" xfId="0" applyNumberFormat="1" applyFont="1" applyFill="1" applyBorder="1" applyProtection="1"/>
    <xf numFmtId="0" fontId="18" fillId="2" borderId="1" xfId="0" applyFont="1" applyFill="1" applyBorder="1" applyProtection="1"/>
    <xf numFmtId="0" fontId="18" fillId="2" borderId="1" xfId="0" applyFont="1" applyFill="1" applyBorder="1" applyAlignment="1" applyProtection="1">
      <alignment horizontal="left" vertical="center" indent="2"/>
      <extLst>
        <ext uri="smNativeData">
          <pm:cellMargin xmlns:pm="smNativeData" id="1592288176" l="384" r="0" t="0" b="0" textRotation="0"/>
        </ext>
      </extLst>
    </xf>
    <xf numFmtId="4" fontId="18" fillId="2" borderId="73" xfId="0" applyNumberFormat="1" applyFont="1" applyFill="1" applyBorder="1" applyProtection="1"/>
    <xf numFmtId="0" fontId="18" fillId="2" borderId="73" xfId="0" applyFont="1" applyFill="1" applyBorder="1" applyProtection="1"/>
    <xf numFmtId="0" fontId="18" fillId="2" borderId="1" xfId="0" applyFont="1" applyFill="1" applyBorder="1" applyAlignment="1" applyProtection="1">
      <alignment horizontal="left" indent="3"/>
      <extLst>
        <ext uri="smNativeData">
          <pm:cellMargin xmlns:pm="smNativeData" id="1592288176" l="576" r="0" t="0" b="0" textRotation="0"/>
        </ext>
      </extLst>
    </xf>
    <xf numFmtId="0" fontId="1" fillId="71" borderId="70" xfId="0" applyFont="1" applyFill="1" applyBorder="1" applyAlignment="1" applyProtection="1">
      <alignment horizontal="center" vertical="center"/>
    </xf>
    <xf numFmtId="0" fontId="1" fillId="71" borderId="71" xfId="0" applyFont="1" applyFill="1" applyBorder="1" applyAlignment="1" applyProtection="1">
      <alignment horizontal="center" vertical="center"/>
    </xf>
    <xf numFmtId="0" fontId="0" fillId="68" borderId="67" xfId="0" applyFill="1" applyBorder="1" applyAlignment="1" applyProtection="1">
      <alignment horizontal="left" wrapText="1"/>
      <protection locked="0"/>
    </xf>
    <xf numFmtId="0" fontId="0" fillId="54" borderId="53" xfId="0" applyFill="1" applyBorder="1" applyAlignment="1" applyProtection="1">
      <alignment horizontal="left" wrapText="1"/>
      <protection locked="0"/>
    </xf>
    <xf numFmtId="0" fontId="0" fillId="60" borderId="59" xfId="0" applyFill="1" applyBorder="1" applyAlignment="1" applyProtection="1">
      <alignment horizontal="left" wrapText="1"/>
      <protection locked="0"/>
    </xf>
    <xf numFmtId="0" fontId="0" fillId="53" borderId="52" xfId="0" applyFill="1" applyBorder="1" applyAlignment="1" applyProtection="1">
      <alignment horizontal="left" wrapText="1"/>
      <protection locked="0"/>
    </xf>
    <xf numFmtId="0" fontId="0" fillId="53" borderId="52" xfId="0" applyFill="1" applyBorder="1" applyAlignment="1" applyProtection="1">
      <alignment horizontal="left"/>
      <protection locked="0"/>
    </xf>
    <xf numFmtId="0" fontId="0" fillId="60" borderId="59" xfId="0" applyFill="1" applyBorder="1" applyAlignment="1" applyProtection="1">
      <alignment horizontal="left"/>
      <protection locked="0"/>
    </xf>
    <xf numFmtId="0" fontId="0" fillId="69" borderId="68" xfId="0" applyFill="1" applyBorder="1" applyAlignment="1" applyProtection="1">
      <alignment horizontal="left"/>
      <protection locked="0"/>
    </xf>
    <xf numFmtId="0" fontId="0" fillId="55" borderId="54" xfId="0" applyFill="1" applyBorder="1" applyAlignment="1" applyProtection="1">
      <alignment horizontal="left"/>
      <protection locked="0"/>
    </xf>
    <xf numFmtId="164" fontId="1" fillId="70" borderId="69" xfId="1" applyNumberFormat="1" applyFont="1" applyFill="1" applyBorder="1" applyProtection="1"/>
    <xf numFmtId="164" fontId="1" fillId="35" borderId="34" xfId="1" applyNumberFormat="1" applyFont="1" applyFill="1" applyBorder="1" applyProtection="1"/>
    <xf numFmtId="164" fontId="1" fillId="49" borderId="48" xfId="1" applyNumberFormat="1" applyFont="1" applyFill="1" applyBorder="1" applyProtection="1"/>
    <xf numFmtId="164" fontId="1" fillId="32" borderId="31" xfId="1" applyNumberFormat="1" applyFont="1" applyFill="1" applyBorder="1" applyProtection="1"/>
    <xf numFmtId="0" fontId="0" fillId="68" borderId="67" xfId="0" applyFill="1" applyBorder="1" applyAlignment="1" applyProtection="1">
      <alignment horizontal="left"/>
      <protection locked="0"/>
    </xf>
    <xf numFmtId="0" fontId="0" fillId="54" borderId="53" xfId="0" applyFill="1" applyBorder="1" applyAlignment="1" applyProtection="1">
      <alignment horizontal="left"/>
      <protection locked="0"/>
    </xf>
    <xf numFmtId="0" fontId="4" fillId="76" borderId="76" xfId="0" applyFont="1" applyFill="1" applyBorder="1" applyAlignment="1" applyProtection="1">
      <alignment horizontal="left" vertical="center" wrapText="1"/>
      <protection hidden="1"/>
    </xf>
    <xf numFmtId="0" fontId="4" fillId="76" borderId="75" xfId="0" applyFont="1" applyFill="1" applyBorder="1" applyAlignment="1" applyProtection="1">
      <alignment horizontal="left" vertical="center" wrapText="1"/>
      <protection hidden="1"/>
    </xf>
    <xf numFmtId="0" fontId="3" fillId="76" borderId="74" xfId="0" applyFont="1" applyFill="1" applyBorder="1" applyAlignment="1" applyProtection="1">
      <alignment horizontal="left" vertical="center" wrapText="1"/>
      <protection hidden="1"/>
    </xf>
    <xf numFmtId="164" fontId="1" fillId="17" borderId="16" xfId="1" applyNumberFormat="1" applyFont="1" applyFill="1" applyBorder="1" applyProtection="1"/>
    <xf numFmtId="164" fontId="1" fillId="14" borderId="13" xfId="1" applyNumberFormat="1" applyFont="1" applyFill="1" applyBorder="1" applyProtection="1"/>
    <xf numFmtId="0" fontId="17" fillId="76" borderId="74" xfId="0" applyFont="1" applyFill="1" applyBorder="1" applyAlignment="1" applyProtection="1">
      <alignment horizontal="left" vertical="center"/>
      <protection hidden="1"/>
    </xf>
    <xf numFmtId="0" fontId="0" fillId="76" borderId="74" xfId="0" applyFill="1" applyBorder="1" applyAlignment="1" applyProtection="1">
      <alignment horizontal="left"/>
      <protection hidden="1"/>
    </xf>
    <xf numFmtId="0" fontId="16" fillId="75" borderId="74" xfId="0" applyFont="1" applyFill="1" applyBorder="1" applyAlignment="1" applyProtection="1">
      <alignment horizontal="left" vertical="center" wrapText="1"/>
      <protection hidden="1"/>
    </xf>
    <xf numFmtId="0" fontId="4" fillId="76" borderId="74" xfId="0" applyFont="1" applyFill="1" applyBorder="1" applyAlignment="1" applyProtection="1">
      <alignment horizontal="left" vertical="center" wrapText="1"/>
      <protection hidden="1"/>
    </xf>
    <xf numFmtId="0" fontId="0" fillId="69" borderId="68" xfId="0" applyFill="1" applyBorder="1" applyAlignment="1" applyProtection="1">
      <alignment horizontal="left" wrapText="1"/>
      <protection locked="0"/>
    </xf>
    <xf numFmtId="0" fontId="0" fillId="55" borderId="54" xfId="0" applyFill="1" applyBorder="1" applyAlignment="1" applyProtection="1">
      <alignment horizontal="left" wrapText="1"/>
      <protection locked="0"/>
    </xf>
    <xf numFmtId="164" fontId="1" fillId="74" borderId="72" xfId="1" applyNumberFormat="1" applyFont="1" applyFill="1" applyBorder="1" applyAlignment="1" applyProtection="1">
      <alignment horizontal="right"/>
    </xf>
    <xf numFmtId="164" fontId="1" fillId="23" borderId="22" xfId="1" applyNumberFormat="1" applyFont="1" applyFill="1" applyBorder="1" applyAlignment="1" applyProtection="1">
      <alignment horizontal="right"/>
    </xf>
    <xf numFmtId="164" fontId="1" fillId="72" borderId="82" xfId="1" applyNumberFormat="1" applyFont="1" applyFill="1" applyBorder="1" applyProtection="1"/>
    <xf numFmtId="164" fontId="1" fillId="73" borderId="83" xfId="1" applyNumberFormat="1" applyFont="1" applyFill="1" applyBorder="1" applyProtection="1"/>
    <xf numFmtId="0" fontId="4" fillId="76" borderId="74" xfId="0" applyFont="1" applyFill="1" applyBorder="1" applyAlignment="1" applyProtection="1">
      <alignment horizontal="left" vertical="center"/>
      <protection hidden="1"/>
    </xf>
    <xf numFmtId="164" fontId="1" fillId="74" borderId="87" xfId="1" applyNumberFormat="1" applyFont="1" applyFill="1" applyBorder="1" applyAlignment="1" applyProtection="1">
      <alignment horizontal="right"/>
    </xf>
    <xf numFmtId="164" fontId="1" fillId="23" borderId="88" xfId="1" applyNumberFormat="1" applyFont="1" applyFill="1" applyBorder="1" applyAlignment="1" applyProtection="1">
      <alignment horizontal="right"/>
    </xf>
    <xf numFmtId="164" fontId="1" fillId="17" borderId="79" xfId="1" applyNumberFormat="1" applyFont="1" applyFill="1" applyBorder="1" applyProtection="1"/>
    <xf numFmtId="164" fontId="1" fillId="14" borderId="80" xfId="1" applyNumberFormat="1" applyFont="1" applyFill="1" applyBorder="1" applyProtection="1"/>
    <xf numFmtId="0" fontId="3" fillId="76" borderId="75" xfId="0" applyFont="1" applyFill="1" applyBorder="1" applyAlignment="1" applyProtection="1">
      <alignment horizontal="left" vertical="center" wrapText="1"/>
      <protection hidden="1"/>
    </xf>
    <xf numFmtId="0" fontId="3" fillId="76" borderId="73" xfId="0" applyFont="1" applyFill="1" applyBorder="1" applyAlignment="1" applyProtection="1">
      <alignment horizontal="left" vertical="center" wrapText="1"/>
      <protection hidden="1"/>
    </xf>
    <xf numFmtId="0" fontId="3" fillId="76" borderId="77" xfId="0" applyFont="1" applyFill="1" applyBorder="1" applyAlignment="1" applyProtection="1">
      <alignment horizontal="left" vertical="center" wrapText="1"/>
      <protection hidden="1"/>
    </xf>
    <xf numFmtId="0" fontId="17" fillId="75" borderId="74" xfId="0" applyFont="1" applyFill="1" applyBorder="1" applyAlignment="1" applyProtection="1">
      <alignment horizontal="left" vertical="center" wrapText="1"/>
      <protection hidden="1"/>
    </xf>
    <xf numFmtId="0" fontId="0" fillId="68" borderId="90" xfId="0" applyFill="1" applyBorder="1" applyAlignment="1" applyProtection="1">
      <alignment horizontal="left"/>
      <protection locked="0"/>
    </xf>
    <xf numFmtId="0" fontId="0" fillId="54" borderId="74" xfId="0" applyFill="1" applyBorder="1" applyAlignment="1" applyProtection="1">
      <alignment horizontal="left"/>
      <protection locked="0"/>
    </xf>
    <xf numFmtId="0" fontId="0" fillId="60" borderId="90" xfId="0" applyFill="1" applyBorder="1" applyAlignment="1" applyProtection="1">
      <alignment horizontal="left"/>
      <protection locked="0"/>
    </xf>
    <xf numFmtId="0" fontId="0" fillId="53" borderId="74" xfId="0" applyFill="1" applyBorder="1" applyAlignment="1" applyProtection="1">
      <alignment horizontal="left"/>
      <protection locked="0"/>
    </xf>
    <xf numFmtId="164" fontId="1" fillId="77" borderId="85" xfId="1" applyNumberFormat="1" applyFont="1" applyFill="1" applyBorder="1" applyAlignment="1" applyProtection="1">
      <alignment horizontal="right"/>
    </xf>
    <xf numFmtId="164" fontId="1" fillId="77" borderId="73" xfId="1" applyNumberFormat="1" applyFont="1" applyFill="1" applyBorder="1" applyAlignment="1" applyProtection="1">
      <alignment horizontal="right"/>
    </xf>
    <xf numFmtId="164" fontId="1" fillId="77" borderId="93" xfId="1" applyNumberFormat="1" applyFont="1" applyFill="1" applyBorder="1" applyAlignment="1" applyProtection="1">
      <alignment horizontal="right"/>
    </xf>
    <xf numFmtId="164" fontId="1" fillId="77" borderId="92" xfId="1" applyNumberFormat="1" applyFont="1" applyFill="1" applyBorder="1" applyAlignment="1" applyProtection="1">
      <alignment horizontal="right"/>
    </xf>
    <xf numFmtId="164" fontId="1" fillId="77" borderId="95" xfId="1" applyNumberFormat="1" applyFont="1" applyFill="1" applyBorder="1" applyAlignment="1" applyProtection="1">
      <alignment horizontal="left"/>
    </xf>
    <xf numFmtId="164" fontId="1" fillId="77" borderId="75" xfId="1" applyNumberFormat="1" applyFont="1" applyFill="1" applyBorder="1" applyAlignment="1" applyProtection="1">
      <alignment horizontal="left"/>
    </xf>
    <xf numFmtId="0" fontId="17" fillId="75" borderId="74" xfId="0" applyFont="1" applyFill="1" applyBorder="1" applyAlignment="1" applyProtection="1">
      <alignment horizontal="left" vertical="center" wrapText="1"/>
    </xf>
    <xf numFmtId="0" fontId="0" fillId="68" borderId="96" xfId="0" applyFill="1" applyBorder="1" applyAlignment="1" applyProtection="1">
      <alignment horizontal="left"/>
      <protection locked="0"/>
    </xf>
    <xf numFmtId="0" fontId="0" fillId="68" borderId="77" xfId="0" applyFill="1" applyBorder="1" applyAlignment="1" applyProtection="1">
      <alignment horizontal="left"/>
      <protection locked="0"/>
    </xf>
    <xf numFmtId="0" fontId="0" fillId="68" borderId="97" xfId="0" applyFill="1" applyBorder="1" applyAlignment="1" applyProtection="1">
      <alignment horizontal="left"/>
      <protection locked="0"/>
    </xf>
  </cellXfs>
  <cellStyles count="2">
    <cellStyle name="Millares" xfId="1" builtinId="3" customBuiltin="1"/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92288176" count="1">
        <pm:charStyle name="Normal" fontId="0" Id="1"/>
      </pm:charStyles>
      <pm:colors xmlns:pm="smNativeData" id="1592288176" count="12">
        <pm:color name="Color 24" rgb="1F4E78"/>
        <pm:color name="Color 25" rgb="203764"/>
        <pm:color name="Color 26" rgb="375623"/>
        <pm:color name="Color 27" rgb="833C0C"/>
        <pm:color name="Color 28" rgb="FFFFCC"/>
        <pm:color name="Color 29" rgb="BFBFBF"/>
        <pm:color name="Color 30" rgb="F8CAAB"/>
        <pm:color name="Color 31" rgb="BDD7EE"/>
        <pm:color name="Color 32" rgb="C5DFB3"/>
        <pm:color name="Color 33" rgb="DDEBF7"/>
        <pm:color name="Color 34" rgb="5B9BD5"/>
        <pm:color name="Color 35" rgb="70AD47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27</xdr:row>
      <xdr:rowOff>123825</xdr:rowOff>
    </xdr:from>
    <xdr:to>
      <xdr:col>7</xdr:col>
      <xdr:colOff>19050</xdr:colOff>
      <xdr:row>27</xdr:row>
      <xdr:rowOff>124460</xdr:rowOff>
    </xdr:to>
    <xdr:cxnSp macro="">
      <xdr:nvCxnSpPr>
        <xdr:cNvPr id="5" name="Conector recto de flecha 1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Am1QIMAAAAEAAAAAAAAAAAAAAAAAAAAAAAAAAeAAAAaAAAAAAAAAAAAAAAAAAAAAAAAAAAAAAAECcAABAnAAAAAAAAAAAAAAAAAAAAAAAAAAAAAAAAAAAAAAAAAAAAABQAAAAAAAAAwMD/AAAAAABkAAAAMgAAAAAAAABkAAAAAAAAAH9/fwAKAAAAIQAAADAAAAAsAAAAHAAAAAYAAAAqAuQAHAAAAAYAAAAtAqgDjSoAAIAkAAB1AwAAAQAAAAAAAAA="/>
            </a:ext>
          </a:extLst>
        </xdr:cNvCxnSpPr>
      </xdr:nvCxnSpPr>
      <xdr:spPr>
        <a:xfrm flipH="1" flipV="1">
          <a:off x="7400925" y="5400675"/>
          <a:ext cx="5619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6</xdr:col>
      <xdr:colOff>9525</xdr:colOff>
      <xdr:row>131</xdr:row>
      <xdr:rowOff>57150</xdr:rowOff>
    </xdr:from>
    <xdr:to>
      <xdr:col>9</xdr:col>
      <xdr:colOff>256540</xdr:colOff>
      <xdr:row>138</xdr:row>
      <xdr:rowOff>66675</xdr:rowOff>
    </xdr:to>
    <xdr:pic>
      <xdr:nvPicPr>
        <xdr:cNvPr id="4" name="Imagen 3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HUAAAAGAAAAJgEMAHwAAAAJAAAATAHDAn8pAADpmAAAZRMAALgIAAABAAAA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5605" y="24857075"/>
          <a:ext cx="3152775" cy="1417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5</xdr:col>
      <xdr:colOff>561975</xdr:colOff>
      <xdr:row>125</xdr:row>
      <xdr:rowOff>171449</xdr:rowOff>
    </xdr:from>
    <xdr:to>
      <xdr:col>10</xdr:col>
      <xdr:colOff>1019175</xdr:colOff>
      <xdr:row>129</xdr:row>
      <xdr:rowOff>161925</xdr:rowOff>
    </xdr:to>
    <xdr:sp macro="" textlink="" fLocksText="0">
      <xdr:nvSpPr>
        <xdr:cNvPr id="3" name="CuadroTexto 1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cgAAAAYAAAAAAAAAdAAAAAoAAADaAi0BcCkAANyUAADoGwAAWQMAAAAAAAA="/>
            </a:ext>
          </a:extLst>
        </xdr:cNvSpPr>
      </xdr:nvSpPr>
      <xdr:spPr>
        <a:xfrm>
          <a:off x="7772400" y="26165174"/>
          <a:ext cx="4743450" cy="752476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Coste de auditar el proyecto (obligatorio a partir de los 430.000,00 € de coste total). </a:t>
          </a:r>
        </a:p>
      </xdr:txBody>
    </xdr:sp>
    <xdr:clientData/>
  </xdr:twoCellAnchor>
  <xdr:twoCellAnchor>
    <xdr:from>
      <xdr:col>5</xdr:col>
      <xdr:colOff>18415</xdr:colOff>
      <xdr:row>134</xdr:row>
      <xdr:rowOff>57150</xdr:rowOff>
    </xdr:from>
    <xdr:to>
      <xdr:col>5</xdr:col>
      <xdr:colOff>676275</xdr:colOff>
      <xdr:row>134</xdr:row>
      <xdr:rowOff>57150</xdr:rowOff>
    </xdr:to>
    <xdr:cxnSp macro="">
      <xdr:nvCxnSpPr>
        <xdr:cNvPr id="2" name="Conector recto de flecha 5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QZgMMAAAAEAAAAAAAAAAAAAAAAAAAAAAAAAAeAAAAaAAAAAAAAAAAAAAAAAAAAAAAAAAAAAAAECcAABAnAAAAAAAAAAAAAAAAAAAAAAAAAAAAAAAAAAAAAAAAAAAAABQAAAAAAAAAwMD/AAAAAABkAAAAMgAAAAAAAABkAAAAAAAAAH9/fwAKAAAAIQAAADAAAAAsAAAAeAAAAAUAAAAhARcAeAAAAAUAAAAhAT8DbSQAAJecAAAMBAAAAAAAAAAAAAA="/>
            </a:ext>
          </a:extLst>
        </xdr:cNvCxnSpPr>
      </xdr:nvCxnSpPr>
      <xdr:spPr>
        <a:xfrm flipH="1">
          <a:off x="7228840" y="27765375"/>
          <a:ext cx="657860" cy="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1006475</xdr:colOff>
      <xdr:row>122</xdr:row>
      <xdr:rowOff>33020</xdr:rowOff>
    </xdr:from>
    <xdr:to>
      <xdr:col>4</xdr:col>
      <xdr:colOff>1664335</xdr:colOff>
      <xdr:row>122</xdr:row>
      <xdr:rowOff>33020</xdr:rowOff>
    </xdr:to>
    <xdr:cxnSp macro="">
      <xdr:nvCxnSpPr>
        <xdr:cNvPr id="7" name="Conector recto de flecha 5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QZgMMAAAAEAAAAAAAAAAAAAAAAAAAAAAAAAAeAAAAaAAAAAAAAAAAAAAAAAAAAAAAAAAAAAAAECcAABAnAAAAAAAAAAAAAAAAAAAAAAAAAAAAAAAAAAAAAAAAAAAAABQAAAAAAAAAwMD/AAAAAABkAAAAMgAAAAAAAABkAAAAAAAAAH9/fwAKAAAAIQAAADAAAAAsAAAAeAAAAAUAAAAhARcAeAAAAAUAAAAhAT8DbSQAAJecAAAMBAAAAAAAAAAAAAA="/>
            </a:ext>
          </a:extLst>
        </xdr:cNvCxnSpPr>
      </xdr:nvCxnSpPr>
      <xdr:spPr>
        <a:xfrm flipH="1">
          <a:off x="5921375" y="25455245"/>
          <a:ext cx="657860" cy="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10</xdr:col>
      <xdr:colOff>352425</xdr:colOff>
      <xdr:row>128</xdr:row>
      <xdr:rowOff>38100</xdr:rowOff>
    </xdr:from>
    <xdr:to>
      <xdr:col>13</xdr:col>
      <xdr:colOff>484873</xdr:colOff>
      <xdr:row>139</xdr:row>
      <xdr:rowOff>180694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9100" y="26603325"/>
          <a:ext cx="7219048" cy="22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16</xdr:row>
      <xdr:rowOff>180975</xdr:rowOff>
    </xdr:from>
    <xdr:to>
      <xdr:col>6</xdr:col>
      <xdr:colOff>95250</xdr:colOff>
      <xdr:row>19</xdr:row>
      <xdr:rowOff>152400</xdr:rowOff>
    </xdr:to>
    <xdr:sp macro="" textlink="" fLocksText="0">
      <xdr:nvSpPr>
        <xdr:cNvPr id="82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AVAAAMAAAAEAAAAAAAAAAAAAAAAAAAAAAAAAAeAAAAaAAAAAAAAAAAAAAAAAAAAAAAAAAAAAAAECcAABAnAAAAAAAAAAAAAAAAAAAAAAAAAAAAAAAAAAAAAAAAAAAAABQAAAAAAAAAwMD/AAAAAABkAAAAMgAAAAAAAABkAAAAAAAAAH9/fwAKAAAAIQAAADAAAAAsAAAACgAAAAMAAAC0AxwCDQAAAAUAAAAeAzwAoxEAAG8NAACoBwAAbwMAAAAAAAA="/>
            </a:ext>
          </a:extLst>
        </xdr:cNvSpPr>
      </xdr:nvSpPr>
      <xdr:spPr>
        <a:xfrm>
          <a:off x="3524250" y="3276600"/>
          <a:ext cx="1143000" cy="5429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la Categoría</a:t>
          </a:r>
        </a:p>
      </xdr:txBody>
    </xdr:sp>
    <xdr:clientData/>
  </xdr:twoCellAnchor>
  <xdr:twoCellAnchor>
    <xdr:from>
      <xdr:col>8</xdr:col>
      <xdr:colOff>28575</xdr:colOff>
      <xdr:row>17</xdr:row>
      <xdr:rowOff>0</xdr:rowOff>
    </xdr:from>
    <xdr:to>
      <xdr:col>10</xdr:col>
      <xdr:colOff>0</xdr:colOff>
      <xdr:row>20</xdr:row>
      <xdr:rowOff>57150</xdr:rowOff>
    </xdr:to>
    <xdr:sp macro="" textlink="" fLocksText="0">
      <xdr:nvSpPr>
        <xdr:cNvPr id="81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BGKwIMAAAAEAAAAAAAAAAAAAAAAAAAAAAAAAAeAAAAaAAAAAAAAAAAAAAAAAAAAAAAAAAAAAAAECcAABAnAAAAAAAAAAAAAAAAAAAAAAAAAAAAAAAAAAAAAAAAAAAAABQAAAAAAAAAwMD/AAAAAABkAAAAMgAAAAAAAABkAAAAAAAAAH9/fwAKAAAAIQAAADAAAAAsAAAACgAAAAYAAADlA6gDDgAAAAgAAAArAYQDkiIAAH4NAADTCQAA/gMAAAAAAAA="/>
            </a:ext>
          </a:extLst>
        </xdr:cNvSpPr>
      </xdr:nvSpPr>
      <xdr:spPr>
        <a:xfrm>
          <a:off x="6124575" y="3286125"/>
          <a:ext cx="1495425" cy="62865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Dedicación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(Personas/Mes)</a:t>
          </a:r>
        </a:p>
      </xdr:txBody>
    </xdr:sp>
    <xdr:clientData/>
  </xdr:twoCellAnchor>
  <xdr:twoCellAnchor>
    <xdr:from>
      <xdr:col>8</xdr:col>
      <xdr:colOff>446405</xdr:colOff>
      <xdr:row>14</xdr:row>
      <xdr:rowOff>92075</xdr:rowOff>
    </xdr:from>
    <xdr:to>
      <xdr:col>8</xdr:col>
      <xdr:colOff>447675</xdr:colOff>
      <xdr:row>17</xdr:row>
      <xdr:rowOff>20320</xdr:rowOff>
    </xdr:to>
    <xdr:cxnSp macro="">
      <xdr:nvCxnSpPr>
        <xdr:cNvPr id="80" name="Conector recto de flecha 5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CAAAAAcAAADiAfYBCwAAAAcAAABqAPgBdCUAAHsKAAACAAAAKwMAAAAAAAA="/>
            </a:ext>
          </a:extLst>
        </xdr:cNvCxnSpPr>
      </xdr:nvCxnSpPr>
      <xdr:spPr>
        <a:xfrm flipV="1">
          <a:off x="6542405" y="2806700"/>
          <a:ext cx="1270" cy="49974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666750</xdr:colOff>
      <xdr:row>24</xdr:row>
      <xdr:rowOff>95250</xdr:rowOff>
    </xdr:from>
    <xdr:to>
      <xdr:col>4</xdr:col>
      <xdr:colOff>104775</xdr:colOff>
      <xdr:row>27</xdr:row>
      <xdr:rowOff>123825</xdr:rowOff>
    </xdr:to>
    <xdr:sp macro="" textlink="" fLocksText="0">
      <xdr:nvSpPr>
        <xdr:cNvPr id="79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AQAAAAgAAACIAsQCAwAAAAwAAAANA/gBdSsAAPcBAAABEwAA2gIAAAAAAAA="/>
            </a:ext>
          </a:extLst>
        </xdr:cNvSpPr>
      </xdr:nvSpPr>
      <xdr:spPr>
        <a:xfrm>
          <a:off x="666750" y="4714875"/>
          <a:ext cx="2486025" cy="6000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 1: 30 = 5*12*0,5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(5 años al 50% de dedicación)</a:t>
          </a:r>
        </a:p>
      </xdr:txBody>
    </xdr:sp>
    <xdr:clientData/>
  </xdr:twoCellAnchor>
  <xdr:twoCellAnchor>
    <xdr:from>
      <xdr:col>4</xdr:col>
      <xdr:colOff>104775</xdr:colOff>
      <xdr:row>26</xdr:row>
      <xdr:rowOff>14288</xdr:rowOff>
    </xdr:from>
    <xdr:to>
      <xdr:col>5</xdr:col>
      <xdr:colOff>337692</xdr:colOff>
      <xdr:row>27</xdr:row>
      <xdr:rowOff>171450</xdr:rowOff>
    </xdr:to>
    <xdr:cxnSp macro="">
      <xdr:nvCxnSpPr>
        <xdr:cNvPr id="78" name="Conector recto de flecha 7"/>
        <xdr:cNvCxnSpPr>
          <a:stCxn id="79" idx="3"/>
          <a:endCxn id="10" idx="0"/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BGKwIMAAAAEAAAAAAAAAAAAAAAAAAAAAAAAAAeAAAAaAAAAAAAAAAAAAAAAAAAAAAAAAAAAAAAECcAABAnAAAAAAAAAAAAAAAAAAAAAAAAAAAAAAAAAAAAAAAAAAAAABQAAAAAAAAAwMD/AAAAAABkAAAAMgAAAAAAAABkAAAAAAAAAH9/fwAKAAAAIQAAADAAAAAsAAAAAgAAAAcAAACPA0ACAwAAAAgAAACjA2QC0CUAALwDAAAtBQAAQgEAAAAAAAA="/>
            </a:ext>
          </a:extLst>
        </xdr:cNvCxnSpPr>
      </xdr:nvCxnSpPr>
      <xdr:spPr>
        <a:xfrm>
          <a:off x="3152775" y="5014913"/>
          <a:ext cx="994917" cy="347662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513080</xdr:colOff>
      <xdr:row>14</xdr:row>
      <xdr:rowOff>82550</xdr:rowOff>
    </xdr:from>
    <xdr:to>
      <xdr:col>2</xdr:col>
      <xdr:colOff>514350</xdr:colOff>
      <xdr:row>17</xdr:row>
      <xdr:rowOff>10795</xdr:rowOff>
    </xdr:to>
    <xdr:cxnSp macro="">
      <xdr:nvCxnSpPr>
        <xdr:cNvPr id="77" name="Conector recto de flecha 8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CAAAAAEAAACwAUoCCwAAAAEAAAA5AEwC3QcAAGwKAAACAAAAKwMAAAAAAAA="/>
            </a:ext>
          </a:extLst>
        </xdr:cNvCxnSpPr>
      </xdr:nvCxnSpPr>
      <xdr:spPr>
        <a:xfrm flipV="1">
          <a:off x="2037080" y="2797175"/>
          <a:ext cx="1270" cy="49974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304800</xdr:colOff>
      <xdr:row>14</xdr:row>
      <xdr:rowOff>95250</xdr:rowOff>
    </xdr:from>
    <xdr:to>
      <xdr:col>5</xdr:col>
      <xdr:colOff>306705</xdr:colOff>
      <xdr:row>17</xdr:row>
      <xdr:rowOff>22860</xdr:rowOff>
    </xdr:to>
    <xdr:cxnSp macro="">
      <xdr:nvCxnSpPr>
        <xdr:cNvPr id="76" name="Conector recto de flecha 9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CAAAAAQAAADzAUQBCwAAAAQAAAB4AEYBlRUAAIAKAAADAAAAKgMAAAAAAAA="/>
            </a:ext>
          </a:extLst>
        </xdr:cNvCxnSpPr>
      </xdr:nvCxnSpPr>
      <xdr:spPr>
        <a:xfrm flipV="1">
          <a:off x="4114800" y="2809875"/>
          <a:ext cx="1905" cy="49911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</xdr:col>
      <xdr:colOff>695325</xdr:colOff>
      <xdr:row>16</xdr:row>
      <xdr:rowOff>161925</xdr:rowOff>
    </xdr:from>
    <xdr:to>
      <xdr:col>3</xdr:col>
      <xdr:colOff>228600</xdr:colOff>
      <xdr:row>19</xdr:row>
      <xdr:rowOff>133350</xdr:rowOff>
    </xdr:to>
    <xdr:sp macro="" textlink="" fLocksText="0">
      <xdr:nvSpPr>
        <xdr:cNvPr id="75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CgAAAAAAAABQAzADDQAAAAIAAAC6AuQA/AMAAFENAAAhBwAAbwMAAAAAAAA="/>
            </a:ext>
          </a:extLst>
        </xdr:cNvSpPr>
      </xdr:nvSpPr>
      <xdr:spPr>
        <a:xfrm>
          <a:off x="1457325" y="3257550"/>
          <a:ext cx="1057275" cy="5429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9</xdr:col>
      <xdr:colOff>304165</xdr:colOff>
      <xdr:row>60</xdr:row>
      <xdr:rowOff>57150</xdr:rowOff>
    </xdr:to>
    <xdr:pic>
      <xdr:nvPicPr>
        <xdr:cNvPr id="73" name="Imagen 12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K6cCDAAAABAAAAAAAAAAAAAAAAAAAAAAAAAAHgAAAGgAAAAAAAAAAAAAAAAAAAAAAAAAAAAAABAnAAAQJwAAAAAAAAAAAAAAAAAAAAAAAAAAAAAAAAAAAAAAAAAAAAAUAAAAAAAAAMDA/wAAAAAAZAAAADIAAAAAAAAAZAAAAAAAAAB/f38ACgAAACEAAAAwAAAALAAAABEAAAABAAAAAAAAABsAAAAJAAAAKwF/AQAFAAAIFQAA3ykAAGIMAAABAAAA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3418840"/>
          <a:ext cx="6806565" cy="201295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3</xdr:col>
      <xdr:colOff>685800</xdr:colOff>
      <xdr:row>62</xdr:row>
      <xdr:rowOff>142875</xdr:rowOff>
    </xdr:from>
    <xdr:to>
      <xdr:col>5</xdr:col>
      <xdr:colOff>304800</xdr:colOff>
      <xdr:row>65</xdr:row>
      <xdr:rowOff>114300</xdr:rowOff>
    </xdr:to>
    <xdr:sp macro="" textlink="" fLocksText="0">
      <xdr:nvSpPr>
        <xdr:cNvPr id="72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yIv4gMAAAAEAAAAAAAAAAAAAAAAAAAAAAAAAAeAAAAaAAAAAAAAAAAAAAAAAAAAAAAAAAAAAAAECcAABAnAAAAAAAAAAAAAAAAAAAAAAAAAAAAAAAAAAAAAAAAAAAAABQAAAAAAAAAwMD/AAAAAABkAAAAMgAAAAAAAABkAAAAAAAAAH9/fwAKAAAAIQAAADAAAAAsAAAAHQAAAAMAAADsAmADIAAAAAUAAABWAoABOBMAAFkkAACoBwAAbwMAAAAAAAA="/>
            </a:ext>
          </a:extLst>
        </xdr:cNvSpPr>
      </xdr:nvSpPr>
      <xdr:spPr>
        <a:xfrm>
          <a:off x="3124200" y="5908675"/>
          <a:ext cx="1244600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la Categoría</a:t>
          </a:r>
        </a:p>
      </xdr:txBody>
    </xdr:sp>
    <xdr:clientData/>
  </xdr:twoCellAnchor>
  <xdr:twoCellAnchor>
    <xdr:from>
      <xdr:col>7</xdr:col>
      <xdr:colOff>238125</xdr:colOff>
      <xdr:row>62</xdr:row>
      <xdr:rowOff>152400</xdr:rowOff>
    </xdr:from>
    <xdr:to>
      <xdr:col>9</xdr:col>
      <xdr:colOff>209550</xdr:colOff>
      <xdr:row>66</xdr:row>
      <xdr:rowOff>0</xdr:rowOff>
    </xdr:to>
    <xdr:sp macro="" textlink="" fLocksText="0">
      <xdr:nvSpPr>
        <xdr:cNvPr id="71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HQAAAAcAAAAeAywBIQAAAAkAAAAAAAgBdyQAAGgkAADTCQAA4AMAAAAAAAA="/>
            </a:ext>
          </a:extLst>
        </xdr:cNvSpPr>
      </xdr:nvSpPr>
      <xdr:spPr>
        <a:xfrm>
          <a:off x="5927725" y="5918200"/>
          <a:ext cx="1597025" cy="6299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Dedicación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(Personas/Mes)</a:t>
          </a:r>
        </a:p>
      </xdr:txBody>
    </xdr:sp>
    <xdr:clientData/>
  </xdr:twoCellAnchor>
  <xdr:twoCellAnchor>
    <xdr:from>
      <xdr:col>7</xdr:col>
      <xdr:colOff>655955</xdr:colOff>
      <xdr:row>60</xdr:row>
      <xdr:rowOff>53975</xdr:rowOff>
    </xdr:from>
    <xdr:to>
      <xdr:col>7</xdr:col>
      <xdr:colOff>657225</xdr:colOff>
      <xdr:row>62</xdr:row>
      <xdr:rowOff>172720</xdr:rowOff>
    </xdr:to>
    <xdr:cxnSp macro="">
      <xdr:nvCxnSpPr>
        <xdr:cNvPr id="70" name="Conector recto de flecha 15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P8MAAAAEAAAAAAAAAAAAAAAAAAAAAAAAAAeAAAAaAAAAAAAAAAAAAAAAAAAAAAAAAAAAAAAECcAABAnAAAAAAAAAAAAAAAAAAAAAAAAAAAAAAAAAAAAAAAAAAAAABQAAAAAAAAAwMD/AAAAAABkAAAAMgAAAAAAAABkAAAAAAAAAH9/fwAKAAAAIQAAADAAAAAsAAAAGwAAAAcAAAAbAToDHQAAAAcAAACIAzwDCScAAGUhAAACAAAAIwMAAAAAAAA="/>
            </a:ext>
          </a:extLst>
        </xdr:cNvCxnSpPr>
      </xdr:nvCxnSpPr>
      <xdr:spPr>
        <a:xfrm flipV="1">
          <a:off x="6345555" y="5428615"/>
          <a:ext cx="1270" cy="50990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</xdr:col>
      <xdr:colOff>722630</xdr:colOff>
      <xdr:row>60</xdr:row>
      <xdr:rowOff>44450</xdr:rowOff>
    </xdr:from>
    <xdr:to>
      <xdr:col>1</xdr:col>
      <xdr:colOff>723900</xdr:colOff>
      <xdr:row>62</xdr:row>
      <xdr:rowOff>163195</xdr:rowOff>
    </xdr:to>
    <xdr:cxnSp macro="">
      <xdr:nvCxnSpPr>
        <xdr:cNvPr id="69" name="Conector recto de flecha 16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P8MAAAAEAAAAAAAAAAAAAAAAAAAAAAAAAAeAAAAaAAAAAAAAAAAAAAAAAAAAAAAAAAAAAAAECcAABAnAAAAAAAAAAAAAAAAAAAAAAAAAAAAAAAAAAAAAAAAAAAAABQAAAAAAAAAwMD/AAAAAABkAAAAMgAAAAAAAABkAAAAAAAAAH9/fwAKAAAAIQAAADAAAAAsAAAAGwAAAAEAAADpAI4DHQAAAAEAAABWA5ADcgkAAFYhAAACAAAAIwMAAAAAAAA="/>
            </a:ext>
          </a:extLst>
        </xdr:cNvCxnSpPr>
      </xdr:nvCxnSpPr>
      <xdr:spPr>
        <a:xfrm flipV="1">
          <a:off x="1535430" y="5419090"/>
          <a:ext cx="1270" cy="50990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514350</xdr:colOff>
      <xdr:row>60</xdr:row>
      <xdr:rowOff>57150</xdr:rowOff>
    </xdr:from>
    <xdr:to>
      <xdr:col>4</xdr:col>
      <xdr:colOff>516255</xdr:colOff>
      <xdr:row>62</xdr:row>
      <xdr:rowOff>175260</xdr:rowOff>
    </xdr:to>
    <xdr:cxnSp macro="">
      <xdr:nvCxnSpPr>
        <xdr:cNvPr id="68" name="Conector recto de flecha 17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bM25AMAAAAEAAAAAAAAAAAAAAAAAAAAAAAAAAeAAAAaAAAAAAAAAAAAAAAAAAAAAAAAAAAAAAAECcAABAnAAAAAAAAAAAAAAAAAAAAAAAAAAAAAAAAAAAAAAAAAAAAABQAAAAAAAAAwMD/AAAAAABkAAAAMgAAAAAAAABkAAAAAAAAAH9/fwAKAAAAIQAAADAAAAAsAAAAGwAAAAQAAAArAYgCHQAAAAQAAACWA4oCKhcAAGohAAADAAAAIgMAAAAAAAA="/>
            </a:ext>
          </a:extLst>
        </xdr:cNvCxnSpPr>
      </xdr:nvCxnSpPr>
      <xdr:spPr>
        <a:xfrm flipV="1">
          <a:off x="3765550" y="5431790"/>
          <a:ext cx="1905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</xdr:col>
      <xdr:colOff>142875</xdr:colOff>
      <xdr:row>62</xdr:row>
      <xdr:rowOff>123825</xdr:rowOff>
    </xdr:from>
    <xdr:to>
      <xdr:col>2</xdr:col>
      <xdr:colOff>438150</xdr:colOff>
      <xdr:row>65</xdr:row>
      <xdr:rowOff>95250</xdr:rowOff>
    </xdr:to>
    <xdr:sp macro="" textlink="" fLocksText="0">
      <xdr:nvSpPr>
        <xdr:cNvPr id="67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FoEjkMAAAAEAAAAAAAAAAAAAAAAAAAAAAAAAAeAAAAaAAAAAAAAAAAAAAAAAAAAAAAAAAAAAAAECcAABAnAAAAAAAAAAAAAAAAAAAAAAAAAAAAAAAAAAAAAAAAAAAAABQAAAAAAAAAwMD/AAAAAABkAAAAMgAAAAAAAABkAAAAAAAAAH9/fwAKAAAAIQAAADAAAAAsAAAAHQAAAAEAAACIArQAIAAAAAIAAADzASgC4QUAADskAADRBgAAbwMAAAAAAAA="/>
            </a:ext>
          </a:extLst>
        </xdr:cNvSpPr>
      </xdr:nvSpPr>
      <xdr:spPr>
        <a:xfrm>
          <a:off x="955675" y="5889625"/>
          <a:ext cx="1108075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15</xdr:col>
      <xdr:colOff>579755</xdr:colOff>
      <xdr:row>80</xdr:row>
      <xdr:rowOff>66675</xdr:rowOff>
    </xdr:to>
    <xdr:pic>
      <xdr:nvPicPr>
        <xdr:cNvPr id="66" name="Imagen 19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CQAAAABAAAAAAAAAC8AAAAPAAAAXQHaAgAFAAAuLAAAkUkAAKUNAAABAAAA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800" y="7181850"/>
          <a:ext cx="11958955" cy="221805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3</xdr:col>
      <xdr:colOff>542925</xdr:colOff>
      <xdr:row>83</xdr:row>
      <xdr:rowOff>3175</xdr:rowOff>
    </xdr:from>
    <xdr:to>
      <xdr:col>5</xdr:col>
      <xdr:colOff>161925</xdr:colOff>
      <xdr:row>85</xdr:row>
      <xdr:rowOff>165100</xdr:rowOff>
    </xdr:to>
    <xdr:sp macro="" textlink="" fLocksText="0">
      <xdr:nvSpPr>
        <xdr:cNvPr id="65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MgAAAAMAAAARAKwCNAAAAAUAAABgA8wAVxIAAAs9AACoBwAAZwMAAAAAAAA="/>
            </a:ext>
          </a:extLst>
        </xdr:cNvSpPr>
      </xdr:nvSpPr>
      <xdr:spPr>
        <a:xfrm>
          <a:off x="2981325" y="9923145"/>
          <a:ext cx="1244600" cy="5530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la Categoría</a:t>
          </a:r>
        </a:p>
      </xdr:txBody>
    </xdr:sp>
    <xdr:clientData/>
  </xdr:twoCellAnchor>
  <xdr:twoCellAnchor>
    <xdr:from>
      <xdr:col>7</xdr:col>
      <xdr:colOff>228600</xdr:colOff>
      <xdr:row>83</xdr:row>
      <xdr:rowOff>12700</xdr:rowOff>
    </xdr:from>
    <xdr:to>
      <xdr:col>9</xdr:col>
      <xdr:colOff>200025</xdr:colOff>
      <xdr:row>86</xdr:row>
      <xdr:rowOff>69850</xdr:rowOff>
    </xdr:to>
    <xdr:sp macro="" textlink="" fLocksText="0">
      <xdr:nvSpPr>
        <xdr:cNvPr id="64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9OeP8MAAAAEAAAAAAAAAAAAAAAAAAAAAAAAAAeAAAAaAAAAAAAAAAAAAAAAAAAAAAAAAAAAAAAECcAABAnAAAAAAAAAAAAAAAAAAAAAAAAAAAAAAAAAAAAAAAAAAAAABQAAAAAAAAAwMD/AAAAAABkAAAAMgAAAAAAAABkAAAAAAAAAH9/fwAKAAAAIQAAADAAAAAsAAAAMgAAAAcAAABCACABNQAAAAkAAABuAfwAaCQAABo9AADTCQAA9gMAAAAAAAA="/>
            </a:ext>
          </a:extLst>
        </xdr:cNvSpPr>
      </xdr:nvSpPr>
      <xdr:spPr>
        <a:xfrm>
          <a:off x="5918200" y="9932670"/>
          <a:ext cx="1597025" cy="64389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Dedicación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(Personas/Mes)</a:t>
          </a:r>
        </a:p>
      </xdr:txBody>
    </xdr:sp>
    <xdr:clientData/>
  </xdr:twoCellAnchor>
  <xdr:twoCellAnchor>
    <xdr:from>
      <xdr:col>7</xdr:col>
      <xdr:colOff>646430</xdr:colOff>
      <xdr:row>80</xdr:row>
      <xdr:rowOff>104775</xdr:rowOff>
    </xdr:from>
    <xdr:to>
      <xdr:col>7</xdr:col>
      <xdr:colOff>647700</xdr:colOff>
      <xdr:row>83</xdr:row>
      <xdr:rowOff>32385</xdr:rowOff>
    </xdr:to>
    <xdr:cxnSp macro="">
      <xdr:nvCxnSpPr>
        <xdr:cNvPr id="63" name="Conector recto de flecha 22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9OeP8MAAAAEAAAAAAAAAAAAAAAAAAAAAAAAAAeAAAAaAAAAAAAAAAAAAAAAAAAAAAAAAAAAAAAECcAABAnAAAAAAAAAAAAAAAAAAAAAAAAAAAAAAAAAAAAAAAAAAAAABQAAAAAAAAAwMD/AAAAAABkAAAAMgAAAAAAAABkAAAAAAAAAH9/fwAKAAAAIQAAADAAAAAsAAAALwAAAAcAAAAlAi4DMgAAAAcAAACqADAD+iYAAA86AAACAAAAKgMAAAAAAAA="/>
            </a:ext>
          </a:extLst>
        </xdr:cNvCxnSpPr>
      </xdr:nvCxnSpPr>
      <xdr:spPr>
        <a:xfrm flipV="1">
          <a:off x="6336030" y="9438005"/>
          <a:ext cx="1270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</xdr:col>
      <xdr:colOff>579755</xdr:colOff>
      <xdr:row>80</xdr:row>
      <xdr:rowOff>95250</xdr:rowOff>
    </xdr:from>
    <xdr:to>
      <xdr:col>1</xdr:col>
      <xdr:colOff>581025</xdr:colOff>
      <xdr:row>83</xdr:row>
      <xdr:rowOff>22860</xdr:rowOff>
    </xdr:to>
    <xdr:cxnSp macro="">
      <xdr:nvCxnSpPr>
        <xdr:cNvPr id="62" name="Conector recto de flecha 23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9OeP8MAAAAEAAAAAAAAAAAAAAAAAAAAAAAAAAeAAAAaAAAAAAAAAAAAAAAAAAAAAAAAAAAAAAAECcAABAnAAAAAAAAAAAAAAAAAAAAAAAAAAAAAAAAAAAAAAAAAAAAABQAAAAAAAAAwMD/AAAAAABkAAAAMgAAAAAAAABkAAAAAAAAAH9/fwAKAAAAIQAAADAAAAAsAAAALwAAAAEAAADzAdoCMgAAAAEAAAB4ANwCkQgAAAA6AAACAAAAKgMAAAAAAAA="/>
            </a:ext>
          </a:extLst>
        </xdr:cNvCxnSpPr>
      </xdr:nvCxnSpPr>
      <xdr:spPr>
        <a:xfrm flipV="1">
          <a:off x="1392555" y="9428480"/>
          <a:ext cx="1270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371475</xdr:colOff>
      <xdr:row>80</xdr:row>
      <xdr:rowOff>107950</xdr:rowOff>
    </xdr:from>
    <xdr:to>
      <xdr:col>4</xdr:col>
      <xdr:colOff>373380</xdr:colOff>
      <xdr:row>83</xdr:row>
      <xdr:rowOff>35560</xdr:rowOff>
    </xdr:to>
    <xdr:cxnSp macro="">
      <xdr:nvCxnSpPr>
        <xdr:cNvPr id="61" name="Conector recto de flecha 24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M8DP8MAAAAEAAAAAAAAAAAAAAAAAAAAAAAAAAeAAAAaAAAAAAAAAAAAAAAAAAAAAAAAAAAAAAAECcAABAnAAAAAAAAAAAAAAAAAAAAAAAAAAAAAAAAAAAAAAAAAAAAABQAAAAAAAAAwMD/AAAAAABkAAAAMgAAAAAAAABkAAAAAAAAAH9/fwAKAAAAIQAAADAAAAAsAAAALwAAAAQAAAA1AtQBMgAAAAQAAAC6ANYBSRYAABQ6AAADAAAAKgMAAAAAAAA="/>
            </a:ext>
          </a:extLst>
        </xdr:cNvCxnSpPr>
      </xdr:nvCxnSpPr>
      <xdr:spPr>
        <a:xfrm flipV="1">
          <a:off x="3622675" y="9441180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</xdr:col>
      <xdr:colOff>0</xdr:colOff>
      <xdr:row>82</xdr:row>
      <xdr:rowOff>174625</xdr:rowOff>
    </xdr:from>
    <xdr:to>
      <xdr:col>2</xdr:col>
      <xdr:colOff>295275</xdr:colOff>
      <xdr:row>85</xdr:row>
      <xdr:rowOff>146050</xdr:rowOff>
    </xdr:to>
    <xdr:sp macro="" textlink="" fLocksText="0">
      <xdr:nvSpPr>
        <xdr:cNvPr id="60" name="CuadroTexto 25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KTcrzwMAAAAEAAAAAAAAAAAAAAAAAAAAAAAAAAeAAAAaAAAAAAAAAAAAAAAAAAAAAAAAAAAAAAAECcAABAnAAAAAAAAAAAAAAAAAAAAAAAAAAAAAAAAAAAAAAAAAAAAABQAAAAAAAAAwMD/AAAAAABkAAAAMgAAAAAAAABkAAAAAAAAAH9/fwAKAAAAIQAAADAAAAAsAAAAMQAAAAEAAACSAwAANAAAAAIAAAD9AnQBAAUAAOU8AADRBgAAbwMAAAAAAAA="/>
            </a:ext>
          </a:extLst>
        </xdr:cNvSpPr>
      </xdr:nvSpPr>
      <xdr:spPr>
        <a:xfrm>
          <a:off x="812800" y="9899015"/>
          <a:ext cx="1108075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>
    <xdr:from>
      <xdr:col>6</xdr:col>
      <xdr:colOff>495300</xdr:colOff>
      <xdr:row>80</xdr:row>
      <xdr:rowOff>95250</xdr:rowOff>
    </xdr:from>
    <xdr:to>
      <xdr:col>6</xdr:col>
      <xdr:colOff>514350</xdr:colOff>
      <xdr:row>86</xdr:row>
      <xdr:rowOff>168910</xdr:rowOff>
    </xdr:to>
    <xdr:cxnSp macro="">
      <xdr:nvCxnSpPr>
        <xdr:cNvPr id="59" name="Conector recto de flecha 26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659w4MAAAAEAAAAAAAAAAAAAAAAAAAAAAAAAAeAAAAaAAAAAAAAAAAAAAAAAAAAAAAAAAAAAAAECcAABAnAAAAAAAAAAAAAAAAAAAAAAAAAAAAAAAAAAAAAAAAAAAAABQAAAAAAAAAwMD/AAAAAABkAAAAMgAAAAAAAABkAAAAAAAAAH9/fwAKAAAAIQAAADAAAAAsAAAALwAAAAYAAADzAXACNQAAAAYAAAB0A4gCDCEAAAA6AAAeAAAArAcAAAAAAAA="/>
            </a:ext>
          </a:extLst>
        </xdr:cNvCxnSpPr>
      </xdr:nvCxnSpPr>
      <xdr:spPr>
        <a:xfrm flipV="1">
          <a:off x="5372100" y="9428480"/>
          <a:ext cx="19050" cy="124714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676275</xdr:colOff>
      <xdr:row>86</xdr:row>
      <xdr:rowOff>152400</xdr:rowOff>
    </xdr:from>
    <xdr:to>
      <xdr:col>9</xdr:col>
      <xdr:colOff>598805</xdr:colOff>
      <xdr:row>89</xdr:row>
      <xdr:rowOff>146685</xdr:rowOff>
    </xdr:to>
    <xdr:sp macro="" textlink="" fLocksText="0">
      <xdr:nvSpPr>
        <xdr:cNvPr id="58" name="CuadroTexto 2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p6Y7sMAAAAEAAAAAAAAAAAAAAAAAAAAAAAAAAeAAAAaAAAAAAAAAAAAAAAAAAAAAAAAAAAAAAAECcAABAnAAAAAAAAAAAAAAAAAAAAAAAAAAAAAAAAAAAAAAAAAAAAABQAAAAAAAAAwMD/AAAAAABkAAAAMgAAAAAAAABkAAAAAAAAAH9/fwAKAAAAIQAAADAAAAAsAAAANQAAAAUAAAAeA1QDOAAAAAkAAAAAA/ICKR0AAJJBAACGEwAAkwMAAAAAAAA="/>
            </a:ext>
          </a:extLst>
        </xdr:cNvSpPr>
      </xdr:nvSpPr>
      <xdr:spPr>
        <a:xfrm>
          <a:off x="4740275" y="10659110"/>
          <a:ext cx="3173730" cy="5810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Rellenar Coste/mes.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no puede superar los límites</a:t>
          </a:r>
        </a:p>
      </xdr:txBody>
    </xdr:sp>
    <xdr:clientData/>
  </xdr:twoCellAnchor>
  <xdr:twoCellAnchor>
    <xdr:from>
      <xdr:col>9</xdr:col>
      <xdr:colOff>300355</xdr:colOff>
      <xdr:row>88</xdr:row>
      <xdr:rowOff>122555</xdr:rowOff>
    </xdr:from>
    <xdr:to>
      <xdr:col>11</xdr:col>
      <xdr:colOff>57150</xdr:colOff>
      <xdr:row>88</xdr:row>
      <xdr:rowOff>133350</xdr:rowOff>
    </xdr:to>
    <xdr:cxnSp macro="">
      <xdr:nvCxnSpPr>
        <xdr:cNvPr id="57" name="Conector recto de flecha 28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ltHakMAAAAEAAAAAAAAAAAAAAAAAAAAAAAAAAeAAAAaAAAAAAAAAAAAAAAAAAAAAAAAAAAAAAAECcAABAnAAAAAAAAAAAAAAAAAAAAAAAAAAAAAAAAAAAAAAAAAAAAABQAAAAAAAAAwMD/AAAAAABkAAAAMgAAAAAAAABkAAAAAAAAAH9/fwAKAAAAIQAAADAAAAAsAAAANwAAAAkAAACCAnoBNwAAAAsAAAC6AkgA2S4AAMtDAACBCAAAEQAAAAAAAAA="/>
            </a:ext>
          </a:extLst>
        </xdr:cNvCxnSpPr>
      </xdr:nvCxnSpPr>
      <xdr:spPr>
        <a:xfrm>
          <a:off x="7615555" y="11020425"/>
          <a:ext cx="1382395" cy="1079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109855</xdr:colOff>
      <xdr:row>81</xdr:row>
      <xdr:rowOff>8255</xdr:rowOff>
    </xdr:from>
    <xdr:to>
      <xdr:col>13</xdr:col>
      <xdr:colOff>526415</xdr:colOff>
      <xdr:row>87</xdr:row>
      <xdr:rowOff>130175</xdr:rowOff>
    </xdr:to>
    <xdr:sp macro="" textlink="" fLocksText="0">
      <xdr:nvSpPr>
        <xdr:cNvPr id="56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uE6gsMAAAAEAAAAAAAAAAAAAAAAAAAAAAAAAAeAAAAaAAAAAAAAAAAAAAAAAAAAAAAAAAAAAAAECcAABAnAAAAAAAAAAAAAAAAAAAAAAAAAAAAAAAAAAAAAAAAAAAAABQAAAAAAAAAwMD/AAAAAABkAAAAMgAAAAAAAABkAAAAAAAAAH9/fwAKAAAAIQAAADAAAAAsAAAAMAAAAAkAAAArAIoANgAAAA0AAACqApcCrS0AAKs6AACQFgAA+AcAAAAAAAA="/>
            </a:ext>
          </a:extLst>
        </xdr:cNvSpPr>
      </xdr:nvSpPr>
      <xdr:spPr>
        <a:xfrm>
          <a:off x="7425055" y="9537065"/>
          <a:ext cx="3667760" cy="12954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Jornada completa (37,5 horas/semana) =&gt; 1 PM cada mes de contrato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Contrato desde mes 5 al 36 = 32 PMs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 editAs="oneCell">
    <xdr:from>
      <xdr:col>11</xdr:col>
      <xdr:colOff>133350</xdr:colOff>
      <xdr:row>86</xdr:row>
      <xdr:rowOff>76200</xdr:rowOff>
    </xdr:from>
    <xdr:to>
      <xdr:col>17</xdr:col>
      <xdr:colOff>675640</xdr:colOff>
      <xdr:row>90</xdr:row>
      <xdr:rowOff>114300</xdr:rowOff>
    </xdr:to>
    <xdr:pic>
      <xdr:nvPicPr>
        <xdr:cNvPr id="55" name="Imagen 30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vDwAADAAAABAAAAAAAAAAAAAAAAAAAAAAAAAAHgAAAGgAAAAAAAAAAAAAAAAAAAAAAAAAAAAAABAnAAAQJwAAAAAAAAAAAAAAAAAAAAAAAAAAAAAAAAAAAAAAAAAAAAAUAAAAAAAAAMDA/wAAAAAAZAAAADIAAAAAAAAAZAAAAAAAAAB/f38ACgAAACEAAAAwAAAALAAAADUAAAALAAAAjwGoADkAAAARAAAAVgJTA9I3AAAaQQAAViEAAAwFAAABAAAA"/>
            </a:ext>
          </a:extLst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74150" y="10582910"/>
          <a:ext cx="5419090" cy="8204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15</xdr:col>
      <xdr:colOff>598805</xdr:colOff>
      <xdr:row>104</xdr:row>
      <xdr:rowOff>57150</xdr:rowOff>
    </xdr:to>
    <xdr:pic>
      <xdr:nvPicPr>
        <xdr:cNvPr id="54" name="Imagen 31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D4AAAABAAAAAAAAAEcAAAAPAAAAKwHyAgAFAADASwAAr0kAAC4LAAABAAAA"/>
            </a:ext>
          </a:extLst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2800" y="12313920"/>
          <a:ext cx="11978005" cy="181737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3</xdr:col>
      <xdr:colOff>542925</xdr:colOff>
      <xdr:row>106</xdr:row>
      <xdr:rowOff>155575</xdr:rowOff>
    </xdr:from>
    <xdr:to>
      <xdr:col>5</xdr:col>
      <xdr:colOff>161925</xdr:colOff>
      <xdr:row>109</xdr:row>
      <xdr:rowOff>127000</xdr:rowOff>
    </xdr:to>
    <xdr:sp macro="" textlink="" fLocksText="0">
      <xdr:nvSpPr>
        <xdr:cNvPr id="53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SQAAAAMAAAAvA6wCTAAAAAUAAACZAswAVxIAAPFZAACoBwAAbwMAAAAAAAA="/>
            </a:ext>
          </a:extLst>
        </xdr:cNvSpPr>
      </xdr:nvSpPr>
      <xdr:spPr>
        <a:xfrm>
          <a:off x="2981325" y="14620875"/>
          <a:ext cx="1244600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la Categoría</a:t>
          </a:r>
        </a:p>
      </xdr:txBody>
    </xdr:sp>
    <xdr:clientData/>
  </xdr:twoCellAnchor>
  <xdr:twoCellAnchor>
    <xdr:from>
      <xdr:col>7</xdr:col>
      <xdr:colOff>228600</xdr:colOff>
      <xdr:row>106</xdr:row>
      <xdr:rowOff>165100</xdr:rowOff>
    </xdr:from>
    <xdr:to>
      <xdr:col>9</xdr:col>
      <xdr:colOff>200025</xdr:colOff>
      <xdr:row>110</xdr:row>
      <xdr:rowOff>31750</xdr:rowOff>
    </xdr:to>
    <xdr:sp macro="" textlink="" fLocksText="0">
      <xdr:nvSpPr>
        <xdr:cNvPr id="52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SQAAAAcAAABgAyABTQAAAAkAAACmAPwAaCQAAABaAADTCQAA/gMAAAAAAAA="/>
            </a:ext>
          </a:extLst>
        </xdr:cNvSpPr>
      </xdr:nvSpPr>
      <xdr:spPr>
        <a:xfrm>
          <a:off x="5918200" y="14630400"/>
          <a:ext cx="1597025" cy="64897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Dedicación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(Personas/Mes)</a:t>
          </a:r>
        </a:p>
      </xdr:txBody>
    </xdr:sp>
    <xdr:clientData/>
  </xdr:twoCellAnchor>
  <xdr:twoCellAnchor>
    <xdr:from>
      <xdr:col>7</xdr:col>
      <xdr:colOff>646430</xdr:colOff>
      <xdr:row>104</xdr:row>
      <xdr:rowOff>66675</xdr:rowOff>
    </xdr:from>
    <xdr:to>
      <xdr:col>7</xdr:col>
      <xdr:colOff>647700</xdr:colOff>
      <xdr:row>106</xdr:row>
      <xdr:rowOff>184785</xdr:rowOff>
    </xdr:to>
    <xdr:cxnSp macro="">
      <xdr:nvCxnSpPr>
        <xdr:cNvPr id="51" name="Conector recto de flecha 34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zdJgMMAAAAEAAAAAAAAAAAAAAAAAAAAAAAAAAeAAAAaAAAAAAAAAAAAAAAAAAAAAAAAAAAAAAAECcAABAnAAAAAAAAAAAAAAAAAAAAAAAAAAAAAAAAAAAAAAAAAAAAABQAAAAAAAAAwMD/AAAAAABkAAAAMgAAAAAAAABkAAAAAAAAAH9/fwAKAAAAIQAAADAAAAAsAAAARwAAAAcAAABdAS4DSQAAAAcAAADHAzAD+iYAAP1WAAACAAAAIgMAAAAAAAA="/>
            </a:ext>
          </a:extLst>
        </xdr:cNvCxnSpPr>
      </xdr:nvCxnSpPr>
      <xdr:spPr>
        <a:xfrm flipV="1">
          <a:off x="6336030" y="14140815"/>
          <a:ext cx="1270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</xdr:col>
      <xdr:colOff>579755</xdr:colOff>
      <xdr:row>104</xdr:row>
      <xdr:rowOff>57150</xdr:rowOff>
    </xdr:from>
    <xdr:to>
      <xdr:col>1</xdr:col>
      <xdr:colOff>581025</xdr:colOff>
      <xdr:row>106</xdr:row>
      <xdr:rowOff>175260</xdr:rowOff>
    </xdr:to>
    <xdr:cxnSp macro="">
      <xdr:nvCxnSpPr>
        <xdr:cNvPr id="50" name="Conector recto de flecha 35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CPD/MMAAAAEAAAAAAAAAAAAAAAAAAAAAAAAAAeAAAAaAAAAAAAAAAAAAAAAAAAAAAAAAAAAAAAECcAABAnAAAAAAAAAAAAAAAAAAAAAAAAAAAAAAAAAAAAAAAAAAAAABQAAAAAAAAAwMD/AAAAAABkAAAAMgAAAAAAAABkAAAAAAAAAH9/fwAKAAAAIQAAADAAAAAsAAAARwAAAAEAAAArAdoCSQAAAAEAAACWA9wCkQgAAO5WAAACAAAAIgMAAAAAAAA="/>
            </a:ext>
          </a:extLst>
        </xdr:cNvCxnSpPr>
      </xdr:nvCxnSpPr>
      <xdr:spPr>
        <a:xfrm flipV="1">
          <a:off x="1392555" y="14131290"/>
          <a:ext cx="1270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371475</xdr:colOff>
      <xdr:row>104</xdr:row>
      <xdr:rowOff>69850</xdr:rowOff>
    </xdr:from>
    <xdr:to>
      <xdr:col>4</xdr:col>
      <xdr:colOff>373380</xdr:colOff>
      <xdr:row>106</xdr:row>
      <xdr:rowOff>187960</xdr:rowOff>
    </xdr:to>
    <xdr:cxnSp macro="">
      <xdr:nvCxnSpPr>
        <xdr:cNvPr id="49" name="Conector recto de flecha 36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RwAAAAQAAABuAdQBSQAAAAQAAADYA9YBSRYAAAJXAAADAAAAIgMAAAAAAAA="/>
            </a:ext>
          </a:extLst>
        </xdr:cNvCxnSpPr>
      </xdr:nvCxnSpPr>
      <xdr:spPr>
        <a:xfrm flipV="1">
          <a:off x="3622675" y="14143990"/>
          <a:ext cx="1905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</xdr:col>
      <xdr:colOff>0</xdr:colOff>
      <xdr:row>106</xdr:row>
      <xdr:rowOff>136525</xdr:rowOff>
    </xdr:from>
    <xdr:to>
      <xdr:col>2</xdr:col>
      <xdr:colOff>295275</xdr:colOff>
      <xdr:row>109</xdr:row>
      <xdr:rowOff>107950</xdr:rowOff>
    </xdr:to>
    <xdr:sp macro="" textlink="" fLocksText="0">
      <xdr:nvSpPr>
        <xdr:cNvPr id="48" name="CuadroTexto 37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QOGAgMAAAAEAAAAAAAAAAAAAAAAAAAAAAAAAAeAAAAaAAAAAAAAAAAAAAAAAAAAAAAAAAAAAAAECcAABAnAAAAAAAAAAAAAAAAAAAAAAAAAAAAAAAAAAAAAAAAAAAAABQAAAAAAAAAwMD/AAAAAABkAAAAMgAAAAAAAABkAAAAAAAAAH9/fwAKAAAAIQAAADAAAAAsAAAASQAAAAEAAADLAgAATAAAAAIAAAA1AnQBAAUAANNZAADRBgAAbwMAAAAAAAA="/>
            </a:ext>
          </a:extLst>
        </xdr:cNvSpPr>
      </xdr:nvSpPr>
      <xdr:spPr>
        <a:xfrm>
          <a:off x="812800" y="14601825"/>
          <a:ext cx="1108075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>
    <xdr:from>
      <xdr:col>6</xdr:col>
      <xdr:colOff>495300</xdr:colOff>
      <xdr:row>104</xdr:row>
      <xdr:rowOff>57150</xdr:rowOff>
    </xdr:from>
    <xdr:to>
      <xdr:col>6</xdr:col>
      <xdr:colOff>514350</xdr:colOff>
      <xdr:row>110</xdr:row>
      <xdr:rowOff>130810</xdr:rowOff>
    </xdr:to>
    <xdr:cxnSp macro="">
      <xdr:nvCxnSpPr>
        <xdr:cNvPr id="47" name="Conector recto de flecha 38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8CAgIMAAAAEAAAAAAAAAAAAAAAAAAAAAAAAAAeAAAAaAAAAAAAAAAAAAAAAAAAAAAAAAAAAAAAECcAABAnAAAAAAAAAAAAAAAAAAAAAAAAAAAAAAAAAAAAAAAAAAAAABQAAAAAAAAAwMD/AAAAAABkAAAAMgAAAAAAAABkAAAAAAAAAH9/fwAKAAAAIQAAADAAAAAsAAAARwAAAAYAAAArAXACTQAAAAYAAACtAogCDCEAAO5WAAAeAAAArAcAAAAAAAA="/>
            </a:ext>
          </a:extLst>
        </xdr:cNvCxnSpPr>
      </xdr:nvCxnSpPr>
      <xdr:spPr>
        <a:xfrm flipV="1">
          <a:off x="5372100" y="14131290"/>
          <a:ext cx="19050" cy="124714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676275</xdr:colOff>
      <xdr:row>110</xdr:row>
      <xdr:rowOff>114300</xdr:rowOff>
    </xdr:from>
    <xdr:to>
      <xdr:col>9</xdr:col>
      <xdr:colOff>598805</xdr:colOff>
      <xdr:row>113</xdr:row>
      <xdr:rowOff>108585</xdr:rowOff>
    </xdr:to>
    <xdr:sp macro="" textlink="" fLocksText="0">
      <xdr:nvSpPr>
        <xdr:cNvPr id="46" name="CuadroTexto 2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cnJycMAAAAEAAAAAAAAAAAAAAAAAAAAAAAAAAeAAAAaAAAAAAAAAAAAAAAAAAAAAAAAAAAAAAAECcAABAnAAAAAAAAAAAAAAAAAAAAAAAAAAAAAAAAAAAAAAAAAAAAABQAAAAAAAAAwMD/AAAAAABkAAAAMgAAAAAAAABkAAAAAAAAAH9/fwAKAAAAIQAAADAAAAAsAAAATQAAAAUAAABWAlQDUAAAAAkAAAA5AvICKR0AAIBeAACGEwAAkwMAAAAAAAA="/>
            </a:ext>
          </a:extLst>
        </xdr:cNvSpPr>
      </xdr:nvSpPr>
      <xdr:spPr>
        <a:xfrm>
          <a:off x="4740275" y="15361920"/>
          <a:ext cx="3173730" cy="5810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Rellenar Coste/mes.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no puede superar los límites</a:t>
          </a:r>
        </a:p>
      </xdr:txBody>
    </xdr:sp>
    <xdr:clientData/>
  </xdr:twoCellAnchor>
  <xdr:twoCellAnchor>
    <xdr:from>
      <xdr:col>8</xdr:col>
      <xdr:colOff>666750</xdr:colOff>
      <xdr:row>101</xdr:row>
      <xdr:rowOff>38100</xdr:rowOff>
    </xdr:from>
    <xdr:to>
      <xdr:col>9</xdr:col>
      <xdr:colOff>476250</xdr:colOff>
      <xdr:row>111</xdr:row>
      <xdr:rowOff>180975</xdr:rowOff>
    </xdr:to>
    <xdr:cxnSp macro="">
      <xdr:nvCxnSpPr>
        <xdr:cNvPr id="45" name="Conector recto de flecha 40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cnJycMAAAAEAAAAAAAAAAAAAAAAAAAAAAAAAAeAAAAaAAAAAAAAAAAAAAAAAAAAAAAAAAAAAAAECcAABAnAAAAAAAAAAAAAAAAAAAAAAAAAAAAAAAAAAAAAAAAAAAAABQAAAAAAAAAwMD/AAAAAABkAAAAMgAAAAAAAABkAAAAAAAAAH9/fwAKAAAAIQAAADAAAAAsAAAARAAAAAgAAADHAEgDTgAAAAkAAAC0A1gCGiwAADRTAADUAwAA6QwAAAAAAAA="/>
            </a:ext>
          </a:extLst>
        </xdr:cNvCxnSpPr>
      </xdr:nvCxnSpPr>
      <xdr:spPr>
        <a:xfrm flipV="1">
          <a:off x="7169150" y="13525500"/>
          <a:ext cx="622300" cy="209867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557530</xdr:colOff>
      <xdr:row>104</xdr:row>
      <xdr:rowOff>179705</xdr:rowOff>
    </xdr:from>
    <xdr:to>
      <xdr:col>14</xdr:col>
      <xdr:colOff>733425</xdr:colOff>
      <xdr:row>111</xdr:row>
      <xdr:rowOff>111125</xdr:rowOff>
    </xdr:to>
    <xdr:sp macro="" textlink="" fLocksText="0">
      <xdr:nvSpPr>
        <xdr:cNvPr id="44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IABgAMAAAAEAAAAAAAAAAAAAAAAAAAAAAAAAAeAAAAaAAAAAAAAAAAAAAAAAAAAAAAAAAAAAAAECcAABAnAAAAAAAAAAAAAAAAAAAAAAAAAAAAAAAAAAAAAAAAAAAAABQAAAAAAAAAwMD/AAAAAABkAAAAMgAAAAAAAABkAAAAAAAAAH9/fwAKAAAAIQAAADAAAAAsAAAARwAAAAkAAACtA74CTgAAAA4AAABGApwDbjAAAK9XAAAVGgAAAAgAAAAAAAA="/>
            </a:ext>
          </a:extLst>
        </xdr:cNvSpPr>
      </xdr:nvSpPr>
      <xdr:spPr>
        <a:xfrm>
          <a:off x="7872730" y="14253845"/>
          <a:ext cx="4239895" cy="130048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Jornada completa (37,5 horas/semana) =&gt; 1 PM cada mes de contrato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lo "normal" es que estén 4 años  =&gt;  48 PMs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 editAs="oneCell">
    <xdr:from>
      <xdr:col>1</xdr:col>
      <xdr:colOff>0</xdr:colOff>
      <xdr:row>117</xdr:row>
      <xdr:rowOff>0</xdr:rowOff>
    </xdr:from>
    <xdr:to>
      <xdr:col>15</xdr:col>
      <xdr:colOff>598805</xdr:colOff>
      <xdr:row>123</xdr:row>
      <xdr:rowOff>28575</xdr:rowOff>
    </xdr:to>
    <xdr:pic>
      <xdr:nvPicPr>
        <xdr:cNvPr id="43" name="Imagen 43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FQAAAABAAAAAAAAAFoAAAAPAAAAlgDyAgAFAACCZgAAr0kAAGUHAAABAAAA"/>
            </a:ext>
          </a:extLst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2800" y="16663670"/>
          <a:ext cx="11978005" cy="120205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3</xdr:col>
      <xdr:colOff>533400</xdr:colOff>
      <xdr:row>125</xdr:row>
      <xdr:rowOff>127000</xdr:rowOff>
    </xdr:from>
    <xdr:to>
      <xdr:col>5</xdr:col>
      <xdr:colOff>152400</xdr:colOff>
      <xdr:row>128</xdr:row>
      <xdr:rowOff>98425</xdr:rowOff>
    </xdr:to>
    <xdr:sp macro="" textlink="" fLocksText="0">
      <xdr:nvSpPr>
        <xdr:cNvPr id="42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BDIwMMAAAAEAAAAAAAAAAAAAAAAAAAAAAAAAAeAAAAaAAAAAAAAAAAAAAAAAAAAAAAAAAAAAAAECcAABAnAAAAAAAAAAAAAAAAAAAAAAAAAAAAAAAAAAAAAAAAAAAAABQAAAAAAAAAwMD/AAAAAABkAAAAMgAAAAAAAABkAAAAAAAAAH9/fwAKAAAAIQAAADAAAAAsAAAAXAAAAAMAAACZAqACXwAAAAUAAAADAsAASBIAAOpwAACoBwAAbwMAAAAAAAA="/>
            </a:ext>
          </a:extLst>
        </xdr:cNvSpPr>
      </xdr:nvSpPr>
      <xdr:spPr>
        <a:xfrm>
          <a:off x="2971800" y="18355310"/>
          <a:ext cx="1244600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la Categoría</a:t>
          </a:r>
        </a:p>
      </xdr:txBody>
    </xdr:sp>
    <xdr:clientData/>
  </xdr:twoCellAnchor>
  <xdr:twoCellAnchor>
    <xdr:from>
      <xdr:col>7</xdr:col>
      <xdr:colOff>219075</xdr:colOff>
      <xdr:row>125</xdr:row>
      <xdr:rowOff>136525</xdr:rowOff>
    </xdr:from>
    <xdr:to>
      <xdr:col>9</xdr:col>
      <xdr:colOff>190500</xdr:colOff>
      <xdr:row>129</xdr:row>
      <xdr:rowOff>3175</xdr:rowOff>
    </xdr:to>
    <xdr:sp macro="" textlink="" fLocksText="0">
      <xdr:nvSpPr>
        <xdr:cNvPr id="41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UEQQAMAAAAEAAAAAAAAAAAAAAAAAAAAAAAAAAeAAAAaAAAAAAAAAAAAAAAAAAAAAAAAAAAAAAAECcAABAnAAAAAAAAAAAAAAAAAAAAAAAAAAAAAAAAAAAAAAAAAAAAABQAAAAAAAAAwMD/AAAAAABkAAAAMgAAAAAAAABkAAAAAAAAAH9/fwAKAAAAIQAAADAAAAAsAAAAXAAAAAcAAADLAhQBYAAAAAkAAAARAPAAWSQAAPlwAADTCQAA/gMAAAAAAAA="/>
            </a:ext>
          </a:extLst>
        </xdr:cNvSpPr>
      </xdr:nvSpPr>
      <xdr:spPr>
        <a:xfrm>
          <a:off x="5908675" y="18364835"/>
          <a:ext cx="1597025" cy="64897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Dedicación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(Personas/Mes)</a:t>
          </a:r>
        </a:p>
      </xdr:txBody>
    </xdr:sp>
    <xdr:clientData/>
  </xdr:twoCellAnchor>
  <xdr:twoCellAnchor>
    <xdr:from>
      <xdr:col>7</xdr:col>
      <xdr:colOff>636905</xdr:colOff>
      <xdr:row>123</xdr:row>
      <xdr:rowOff>38100</xdr:rowOff>
    </xdr:from>
    <xdr:to>
      <xdr:col>7</xdr:col>
      <xdr:colOff>638175</xdr:colOff>
      <xdr:row>125</xdr:row>
      <xdr:rowOff>156210</xdr:rowOff>
    </xdr:to>
    <xdr:cxnSp macro="">
      <xdr:nvCxnSpPr>
        <xdr:cNvPr id="40" name="Conector recto de flecha 46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ICAgIMAAAAEAAAAAAAAAAAAAAAAAAAAAAAAAAeAAAAaAAAAAAAAAAAAAAAAAAAAAAAAAAAAAAAECcAABAnAAAAAAAAAAAAAAAAAAAAAAAAAAAAAAAAAAAAAAAAAAAAABQAAAAAAAAAwMD/AAAAAABkAAAAMgAAAAAAAABkAAAAAAAAAH9/fwAKAAAAIQAAADAAAAAsAAAAWgAAAAcAAADHACIDXAAAAAcAAAAyAyQD6yYAAPZtAAACAAAAIgMAAAAAAAA="/>
            </a:ext>
          </a:extLst>
        </xdr:cNvCxnSpPr>
      </xdr:nvCxnSpPr>
      <xdr:spPr>
        <a:xfrm flipV="1">
          <a:off x="6326505" y="17875250"/>
          <a:ext cx="1270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</xdr:col>
      <xdr:colOff>570230</xdr:colOff>
      <xdr:row>123</xdr:row>
      <xdr:rowOff>28575</xdr:rowOff>
    </xdr:from>
    <xdr:to>
      <xdr:col>1</xdr:col>
      <xdr:colOff>571500</xdr:colOff>
      <xdr:row>125</xdr:row>
      <xdr:rowOff>146685</xdr:rowOff>
    </xdr:to>
    <xdr:cxnSp macro="">
      <xdr:nvCxnSpPr>
        <xdr:cNvPr id="39" name="Conector recto de flecha 47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ICAgIMAAAAEAAAAAAAAAAAAAAAAAAAAAAAAAAeAAAAaAAAAAAAAAAAAAAAAAAAAAAAAAAAAAAAECcAABAnAAAAAAAAAAAAAAAAAAAAAAAAAAAAAAAAAAAAAAAAAAAAABQAAAAAAAAAwMD/AAAAAABkAAAAMgAAAAAAAABkAAAAAAAAAH9/fwAKAAAAIQAAADAAAAAsAAAAWgAAAAEAAACWAM4CXAAAAAEAAAAAA9ACgggAAOdtAAACAAAAIgMAAAAAAAA="/>
            </a:ext>
          </a:extLst>
        </xdr:cNvCxnSpPr>
      </xdr:nvCxnSpPr>
      <xdr:spPr>
        <a:xfrm flipV="1">
          <a:off x="1383030" y="17865725"/>
          <a:ext cx="1270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361950</xdr:colOff>
      <xdr:row>123</xdr:row>
      <xdr:rowOff>41275</xdr:rowOff>
    </xdr:from>
    <xdr:to>
      <xdr:col>4</xdr:col>
      <xdr:colOff>363855</xdr:colOff>
      <xdr:row>125</xdr:row>
      <xdr:rowOff>159385</xdr:rowOff>
    </xdr:to>
    <xdr:cxnSp macro="">
      <xdr:nvCxnSpPr>
        <xdr:cNvPr id="38" name="Conector recto de flecha 48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WgAAAAQAAADYAMgBXAAAAAQAAABCA8oBOhYAAPttAAADAAAAIgMAAAAAAAA="/>
            </a:ext>
          </a:extLst>
        </xdr:cNvCxnSpPr>
      </xdr:nvCxnSpPr>
      <xdr:spPr>
        <a:xfrm flipV="1">
          <a:off x="3613150" y="17878425"/>
          <a:ext cx="1905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752475</xdr:colOff>
      <xdr:row>125</xdr:row>
      <xdr:rowOff>107950</xdr:rowOff>
    </xdr:from>
    <xdr:to>
      <xdr:col>2</xdr:col>
      <xdr:colOff>285750</xdr:colOff>
      <xdr:row>128</xdr:row>
      <xdr:rowOff>79375</xdr:rowOff>
    </xdr:to>
    <xdr:sp macro="" textlink="" fLocksText="0">
      <xdr:nvSpPr>
        <xdr:cNvPr id="37" name="CuadroTexto 49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JSUlIMAAAAEAAAAAAAAAAAAAAAAAAAAAAAAAAeAAAAaAAAAAAAAAAAAAAAAAAAAAAAAAAAAAAAECcAABAnAAAAAAAAAAAAAAAAAAAAAAAAAAAAAAAAAAAAAAAAAAAAABQAAAAAAAAAwMD/AAAAAABkAAAAMgAAAAAAAABkAAAAAAAAAH9/fwAKAAAAIQAAADAAAAAsAAAAXAAAAAAAAAA1ArQDXwAAAAIAAACgAWgBoQQAAMxwAAAhBwAAbwMAAAAAAAA="/>
            </a:ext>
          </a:extLst>
        </xdr:cNvSpPr>
      </xdr:nvSpPr>
      <xdr:spPr>
        <a:xfrm>
          <a:off x="752475" y="18336260"/>
          <a:ext cx="1158875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>
    <xdr:from>
      <xdr:col>6</xdr:col>
      <xdr:colOff>485775</xdr:colOff>
      <xdr:row>123</xdr:row>
      <xdr:rowOff>28575</xdr:rowOff>
    </xdr:from>
    <xdr:to>
      <xdr:col>6</xdr:col>
      <xdr:colOff>504825</xdr:colOff>
      <xdr:row>129</xdr:row>
      <xdr:rowOff>102235</xdr:rowOff>
    </xdr:to>
    <xdr:cxnSp macro="">
      <xdr:nvCxnSpPr>
        <xdr:cNvPr id="36" name="Conector recto de flecha 50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FRUVEMAAAAEAAAAAAAAAAAAAAAAAAAAAAAAAAeAAAAaAAAAAAAAAAAAAAAAAAAAAAAAAAAAAAAECcAABAnAAAAAAAAAAAAAAAAAAAAAAAAAAAAAAAAAAAAAAAAAAAAABQAAAAAAAAAwMD/AAAAAABkAAAAMgAAAAAAAABkAAAAAAAAAH9/fwAKAAAAIQAAADAAAAAsAAAAWgAAAAYAAACWAGQCYAAAAAYAAAAXAnwC/SAAAOdtAAAeAAAArAcAAAAAAAA="/>
            </a:ext>
          </a:extLst>
        </xdr:cNvCxnSpPr>
      </xdr:nvCxnSpPr>
      <xdr:spPr>
        <a:xfrm flipV="1">
          <a:off x="5362575" y="17865725"/>
          <a:ext cx="19050" cy="124714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666750</xdr:colOff>
      <xdr:row>129</xdr:row>
      <xdr:rowOff>85725</xdr:rowOff>
    </xdr:from>
    <xdr:to>
      <xdr:col>9</xdr:col>
      <xdr:colOff>589280</xdr:colOff>
      <xdr:row>131</xdr:row>
      <xdr:rowOff>161925</xdr:rowOff>
    </xdr:to>
    <xdr:sp macro="" textlink="" fLocksText="0">
      <xdr:nvSpPr>
        <xdr:cNvPr id="35" name="CuadroTexto 2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FRUVEMAAAAEAAAAAAAAAAAAAAAAAAAAAAAAAAeAAAAaAAAAAAAAAAAAAAAAAAAAAAAAAAAAAAAECcAABAnAAAAAAAAAAAAAAAAAAAAAAAAAAAAAAAAAAAAAAAAAAAAABQAAAAAAAAAwMD/AAAAAABkAAAAMgAAAAAAAABkAAAAAAAAAH9/fwAKAAAAIQAAADAAAAAsAAAAYAAAAAUAAADBAUgDYgAAAAkAAABQA+YCGh0AAHl1AACGEwAA4AIAAAAAAAA="/>
            </a:ext>
          </a:extLst>
        </xdr:cNvSpPr>
      </xdr:nvSpPr>
      <xdr:spPr>
        <a:xfrm>
          <a:off x="4730750" y="19096355"/>
          <a:ext cx="3173730" cy="46736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Rellenar Coste/mes.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no puede superar los límites</a:t>
          </a:r>
        </a:p>
      </xdr:txBody>
    </xdr:sp>
    <xdr:clientData/>
  </xdr:twoCellAnchor>
  <xdr:twoCellAnchor>
    <xdr:from>
      <xdr:col>9</xdr:col>
      <xdr:colOff>290830</xdr:colOff>
      <xdr:row>120</xdr:row>
      <xdr:rowOff>9525</xdr:rowOff>
    </xdr:from>
    <xdr:to>
      <xdr:col>9</xdr:col>
      <xdr:colOff>561975</xdr:colOff>
      <xdr:row>131</xdr:row>
      <xdr:rowOff>17780</xdr:rowOff>
    </xdr:to>
    <xdr:cxnSp macro="">
      <xdr:nvCxnSpPr>
        <xdr:cNvPr id="34" name="Conector recto de flecha 52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8AAAAMAAAAEAAAAAAAAAAAAAAAAAAAAAAAAAAeAAAAaAAAAAAAAAAAAAAAAAAAAAAAAAAAAAAAECcAABAnAAAAAAAAAAAAAAAAAAAAAAAAAAAAAAAAAAAAAAAAAAAAABQAAAAAAAAAwMD/AAAAAABkAAAAMgAAAAAAAABkAAAAAAAAAH9/fwAKAAAAIQAAADAAAAAsAAAAVwAAAAkAAAAyAG4BYgAAAAkAAABdAMQCyi4AAC1qAACrAQAASQ0AAAAAAAA="/>
            </a:ext>
          </a:extLst>
        </xdr:cNvCxnSpPr>
      </xdr:nvCxnSpPr>
      <xdr:spPr>
        <a:xfrm flipV="1">
          <a:off x="7606030" y="17259935"/>
          <a:ext cx="271145" cy="2159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595630</xdr:colOff>
      <xdr:row>123</xdr:row>
      <xdr:rowOff>132080</xdr:rowOff>
    </xdr:from>
    <xdr:to>
      <xdr:col>16</xdr:col>
      <xdr:colOff>19050</xdr:colOff>
      <xdr:row>130</xdr:row>
      <xdr:rowOff>133350</xdr:rowOff>
    </xdr:to>
    <xdr:sp macro="" textlink="" fLocksText="0">
      <xdr:nvSpPr>
        <xdr:cNvPr id="33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ICAgIMAAAAEAAAAAAAAAAAAAAAAAAAAAAAAAAeAAAAaAAAAAAAAAAAAAAAAAAAAAAAAAAAAAAAECcAABAnAAAAAAAAAAAAAAAAAAAAAAAAAAAAAAAAAAAAAAAAAAAAABQAAAAAAAAAwMD/AAAAAABkAAAAMgAAAAAAAABkAAAAAAAAAH9/fwAKAAAAIQAAADAAAAAsAAAAWgAAAAkAAAC0Au4CYQAAABAAAAC6AhgAqjAAAIpuAAB0HwAAbggAAAAAAAA="/>
            </a:ext>
          </a:extLst>
        </xdr:cNvSpPr>
      </xdr:nvSpPr>
      <xdr:spPr>
        <a:xfrm>
          <a:off x="7910830" y="17969230"/>
          <a:ext cx="5113020" cy="137033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Lo normal es contratar a un Project Manager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Jornada completa (37,5 horas/semana) =&gt; 1 PM cada mes de contrato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Suele ser un "Licenciado o ingeniero"  de tipo 1 ó de tipo 3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 editAs="oneCell">
    <xdr:from>
      <xdr:col>1</xdr:col>
      <xdr:colOff>0</xdr:colOff>
      <xdr:row>151</xdr:row>
      <xdr:rowOff>0</xdr:rowOff>
    </xdr:from>
    <xdr:to>
      <xdr:col>6</xdr:col>
      <xdr:colOff>132715</xdr:colOff>
      <xdr:row>157</xdr:row>
      <xdr:rowOff>104775</xdr:rowOff>
    </xdr:to>
    <xdr:pic>
      <xdr:nvPicPr>
        <xdr:cNvPr id="32" name="Imagen 55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2kf/bDAAAABAAAAAAAAAAAAAAAAAAAAAAAAAAHgAAAGgAAAAAAAAAAAAAAAAAAAAAAAAAAAAAABAnAAAQJwAAAAAAAAAAAAAAAAAAAAAAAAAAAAAAAAAAAAAAAAAAAAAUAAAAAAAAAMDA/wAAAAAAZAAAADIAAAAAAAAAZAAAAAAAAAB/f38ACgAAACEAAAAwAAAALAAAAGYAAAABAAAAAAAAAGwAAAAGAAAAJQKnAAAFAAB0fAAA0RkAAN0HAAABAAAA"/>
            </a:ext>
          </a:extLst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2800" y="20231100"/>
          <a:ext cx="4196715" cy="127825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161925</xdr:colOff>
      <xdr:row>154</xdr:row>
      <xdr:rowOff>142875</xdr:rowOff>
    </xdr:from>
    <xdr:to>
      <xdr:col>7</xdr:col>
      <xdr:colOff>681355</xdr:colOff>
      <xdr:row>154</xdr:row>
      <xdr:rowOff>153670</xdr:rowOff>
    </xdr:to>
    <xdr:cxnSp macro="">
      <xdr:nvCxnSpPr>
        <xdr:cNvPr id="31" name="Conector recto de flecha 56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M2HW/AMAAAAEAAAAAAAAAAAAAAAAAAAAAAAAAAeAAAAaAAAAAAAAAAAAAAAAAAAAAAAAAAAAAAAECcAABAnAAAAAAAAAAAAAAAAAAAAAAAAAAAAAAAAAAAAAAAAAAAAABQAAAAAAAAAwMD/AAAAAABkAAAAMgAAAAAAAABkAAAAAAAAAH9/fwAKAAAAIQAAADAAAAAsAAAAaQAAAAYAAADsAswAaQAAAAcAAAAlA1oD/x4AAPGAAAAyCAAAEQAAAAAAAAA="/>
            </a:ext>
          </a:extLst>
        </xdr:cNvCxnSpPr>
      </xdr:nvCxnSpPr>
      <xdr:spPr>
        <a:xfrm>
          <a:off x="5038725" y="20960715"/>
          <a:ext cx="1332230" cy="1079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0</xdr:colOff>
      <xdr:row>152</xdr:row>
      <xdr:rowOff>9525</xdr:rowOff>
    </xdr:from>
    <xdr:to>
      <xdr:col>14</xdr:col>
      <xdr:colOff>186055</xdr:colOff>
      <xdr:row>157</xdr:row>
      <xdr:rowOff>67945</xdr:rowOff>
    </xdr:to>
    <xdr:sp macro="" textlink="" fLocksText="0">
      <xdr:nvSpPr>
        <xdr:cNvPr id="30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2dhnsMAAAAEAAAAAAAAAAAAAAAAAAAAAAAAAAeAAAAaAAAAAAAAAAAAAAAAAAAAAAAAAAAAAAAECcAABAnAAAAAAAAAAAAAAAAAAAAAAAAAAAAAAAAAAAAAAAAAAAAABQAAAAAAAAAwMD/AAAAAABkAAAAMgAAAAAAAABkAAAAAAAAAH9/fwAKAAAAIQAAADAAAAAsAAAAZwAAAAgAAAAyAAAAbAAAAA4AAABkAeoAACgAALd9AAAlHwAAYAYAAAAAAAA="/>
            </a:ext>
          </a:extLst>
        </xdr:cNvSpPr>
      </xdr:nvSpPr>
      <xdr:spPr>
        <a:xfrm>
          <a:off x="6502400" y="20436205"/>
          <a:ext cx="5062855" cy="1036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Gastos para diseminación de resultados del proyecto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Celebración de Workshops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etc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>
    <xdr:from>
      <xdr:col>6</xdr:col>
      <xdr:colOff>20955</xdr:colOff>
      <xdr:row>173</xdr:row>
      <xdr:rowOff>171450</xdr:rowOff>
    </xdr:from>
    <xdr:to>
      <xdr:col>7</xdr:col>
      <xdr:colOff>333375</xdr:colOff>
      <xdr:row>176</xdr:row>
      <xdr:rowOff>163195</xdr:rowOff>
    </xdr:to>
    <xdr:sp macro="" textlink="" fLocksText="0">
      <xdr:nvSpPr>
        <xdr:cNvPr id="29" name="CuadroTexto 17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mIY3oMAAAAEAAAAAAAAAAAAAAAAAAAAAAAAAAeAAAAaAAAAAAAAAAAAAAAAAAAAAAAAAAAAAAAECcAABAnAAAAAAAAAAAAAAAAAAAAAAAAAAAAAAAAAAAAAAAAAAAAABQAAAAAAAAAwMD/AAAAAABkAAAAMgAAAAAAAABkAAAAAAAAAH9/fwAKAAAAIQAAADAAAAAsAAAAfAAAAAYAAACCAxoAfwAAAAcAAABWA6QBIR4AAESYAADsBgAAjwMAAAAAAAA="/>
            </a:ext>
          </a:extLst>
        </xdr:cNvSpPr>
      </xdr:nvSpPr>
      <xdr:spPr>
        <a:xfrm>
          <a:off x="4897755" y="24752300"/>
          <a:ext cx="1125220" cy="5784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Seleccionar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 tipo equipo</a:t>
          </a:r>
        </a:p>
      </xdr:txBody>
    </xdr:sp>
    <xdr:clientData/>
  </xdr:twoCellAnchor>
  <xdr:twoCellAnchor>
    <xdr:from>
      <xdr:col>8</xdr:col>
      <xdr:colOff>386080</xdr:colOff>
      <xdr:row>173</xdr:row>
      <xdr:rowOff>186055</xdr:rowOff>
    </xdr:from>
    <xdr:to>
      <xdr:col>12</xdr:col>
      <xdr:colOff>308610</xdr:colOff>
      <xdr:row>176</xdr:row>
      <xdr:rowOff>137795</xdr:rowOff>
    </xdr:to>
    <xdr:sp macro="" textlink="" fLocksText="0">
      <xdr:nvSpPr>
        <xdr:cNvPr id="28" name="CuadroTexto 24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P8MAAAAEAAAAAAAAAAAAAAAAAAAAAAAAAAeAAAAaAAAAAAAAAAAAAAAAAAAAAAAAAAAAAAAECcAABAnAAAAAAAAAAAAAAAAAAAAAAAAAAAAAAAAAAAAAAAAAAAAABQAAAAAAAAAwMD/AAAAAABkAAAAMgAAAAAAAABkAAAAAAAAAH9/fwAKAAAAIQAAADAAAAAsAAAAfAAAAAgAAADOA+YBfwAAAAwAAADRAoUBYCoAAFuYAACGEwAAUAMAAAAAAAA="/>
            </a:ext>
          </a:extLst>
        </xdr:cNvSpPr>
      </xdr:nvSpPr>
      <xdr:spPr>
        <a:xfrm>
          <a:off x="6888480" y="24766905"/>
          <a:ext cx="3173730" cy="53848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Rellenar meses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no puede superar los límites</a:t>
          </a:r>
        </a:p>
      </xdr:txBody>
    </xdr:sp>
    <xdr:clientData/>
  </xdr:twoCellAnchor>
  <xdr:twoCellAnchor>
    <xdr:from>
      <xdr:col>3</xdr:col>
      <xdr:colOff>680085</xdr:colOff>
      <xdr:row>173</xdr:row>
      <xdr:rowOff>187325</xdr:rowOff>
    </xdr:from>
    <xdr:to>
      <xdr:col>5</xdr:col>
      <xdr:colOff>619125</xdr:colOff>
      <xdr:row>176</xdr:row>
      <xdr:rowOff>144145</xdr:rowOff>
    </xdr:to>
    <xdr:sp macro="" textlink="" fLocksText="0">
      <xdr:nvSpPr>
        <xdr:cNvPr id="27" name="CuadroTexto 26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P8MAAAAEAAAAAAAAAAAAAAAAAAAAAAAAAAeAAAAaAAAAAAAAAAAAAAAAAAAAAAAAAAAAAAAECcAABAnAAAAAAAAAAAAAAAAAAAAAAAAAAAAAAAAAAAAAAAAAAAAABQAAAAAAAAAwMD/AAAAAABkAAAAMgAAAAAAAABkAAAAAAAAAH9/fwAKAAAAIQAAADAAAAAsAAAAfAAAAAMAAADVA1kDfwAAAAUAAADzAgwDLxMAAF2YAACgCQAAWAMAAAAAAAA="/>
            </a:ext>
          </a:extLst>
        </xdr:cNvSpPr>
      </xdr:nvSpPr>
      <xdr:spPr>
        <a:xfrm>
          <a:off x="3118485" y="24768175"/>
          <a:ext cx="1564640" cy="54356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Coste del equipo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 (sin IVA)</a:t>
          </a:r>
        </a:p>
      </xdr:txBody>
    </xdr:sp>
    <xdr:clientData/>
  </xdr:twoCellAnchor>
  <xdr:twoCellAnchor>
    <xdr:from>
      <xdr:col>1</xdr:col>
      <xdr:colOff>0</xdr:colOff>
      <xdr:row>173</xdr:row>
      <xdr:rowOff>166370</xdr:rowOff>
    </xdr:from>
    <xdr:to>
      <xdr:col>2</xdr:col>
      <xdr:colOff>295275</xdr:colOff>
      <xdr:row>176</xdr:row>
      <xdr:rowOff>137795</xdr:rowOff>
    </xdr:to>
    <xdr:sp macro="" textlink="" fLocksText="0">
      <xdr:nvSpPr>
        <xdr:cNvPr id="26" name="CuadroTexto 66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fAAAAAEAAABnAwAAfwAAAAIAAADRAnQBAAUAADyYAADRBgAAbwMAAAAAAAA="/>
            </a:ext>
          </a:extLst>
        </xdr:cNvSpPr>
      </xdr:nvSpPr>
      <xdr:spPr>
        <a:xfrm>
          <a:off x="812800" y="24747220"/>
          <a:ext cx="1108075" cy="55816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Descripción 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(opcional)</a:t>
          </a:r>
        </a:p>
      </xdr:txBody>
    </xdr:sp>
    <xdr:clientData/>
  </xdr:twoCellAnchor>
  <xdr:twoCellAnchor>
    <xdr:from>
      <xdr:col>10</xdr:col>
      <xdr:colOff>400050</xdr:colOff>
      <xdr:row>170</xdr:row>
      <xdr:rowOff>86360</xdr:rowOff>
    </xdr:from>
    <xdr:to>
      <xdr:col>11</xdr:col>
      <xdr:colOff>200025</xdr:colOff>
      <xdr:row>170</xdr:row>
      <xdr:rowOff>86995</xdr:rowOff>
    </xdr:to>
    <xdr:cxnSp macro="">
      <xdr:nvCxnSpPr>
        <xdr:cNvPr id="25" name="Conector recto de flecha 68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DjPAMMAAAAEAAAAAAAAAAAAAAAAAAAAAAAAAAeAAAAaAAAAAAAAAAAAAAAAAAAAAAAAAAAAAAAECcAABAnAAAAAAAAAAAAAAAAAAAAAAAAAAAAAAAAAAAAAAAAAAAAABQAAAAAAAAAwMD/AAAAAABkAAAAMgAAAAAAAABkAAAAAAAAAH9/fwAKAAAAIQAAADAAAAAsAAAAeQAAAAoAAADEAfgBeQAAAAsAAADHAfwAdjQAACKUAADFAwAAAQAAAAAAAAA="/>
            </a:ext>
          </a:extLst>
        </xdr:cNvCxnSpPr>
      </xdr:nvCxnSpPr>
      <xdr:spPr>
        <a:xfrm flipH="1" flipV="1">
          <a:off x="8528050" y="24080470"/>
          <a:ext cx="6127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309880</xdr:colOff>
      <xdr:row>168</xdr:row>
      <xdr:rowOff>95250</xdr:rowOff>
    </xdr:from>
    <xdr:to>
      <xdr:col>17</xdr:col>
      <xdr:colOff>495300</xdr:colOff>
      <xdr:row>173</xdr:row>
      <xdr:rowOff>153670</xdr:rowOff>
    </xdr:to>
    <xdr:sp macro="" textlink="" fLocksText="0">
      <xdr:nvSpPr>
        <xdr:cNvPr id="24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M8DP8MAAAAEAAAAAAAAAAAAAAAAAAAAAAAAAAeAAAAaAAAAAAAAAAAAAAAAAAAAAAAAAAAAAAAECcAABAnAAAAAAAAAAAAAAAAAAAAAAAAAAAAAAAAAAAAAAAAAAAAABQAAAAAAAAAwMD/AAAAAABkAAAAMgAAAAAAAABkAAAAAAAAAH9/fwAKAAAAIQAAADAAAAAsAAAAdwAAAAsAAADzAYYBfAAAABEAAAAlA3AC6DgAAMiRAAAkHwAAYAYAAAAAAAA="/>
            </a:ext>
          </a:extLst>
        </xdr:cNvSpPr>
      </xdr:nvSpPr>
      <xdr:spPr>
        <a:xfrm>
          <a:off x="9250680" y="23698200"/>
          <a:ext cx="5062220" cy="1036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Coste no elegible: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sólo los costes de amortización son elegibles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el resto se paga con los costes indirectos del proyecto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 editAs="oneCell">
    <xdr:from>
      <xdr:col>1</xdr:col>
      <xdr:colOff>0</xdr:colOff>
      <xdr:row>180</xdr:row>
      <xdr:rowOff>0</xdr:rowOff>
    </xdr:from>
    <xdr:to>
      <xdr:col>6</xdr:col>
      <xdr:colOff>132715</xdr:colOff>
      <xdr:row>184</xdr:row>
      <xdr:rowOff>66675</xdr:rowOff>
    </xdr:to>
    <xdr:pic>
      <xdr:nvPicPr>
        <xdr:cNvPr id="23" name="Imagen 70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6AGa2DAAAABAAAAAAAAAAAAAAAAAAAAAAAAAAHgAAAGgAAAAAAAAAAAAAAAAAAAAAAAAAAAAAABAnAAAQJwAAAAAAAAAAAAAAAAAAAAAAAAAAAAAAAAAAAAAAAAAAAAAUAAAAAAAAAMDA/wAAAAAAZAAAADIAAAAAAAAAZAAAAAAAAAB/f38ACgAAACEAAAAwAAAALAAAAIMAAAABAAAAAAAAAIcAAAAGAAAAXQGnAAAFAADsnwAA0RkAADkFAAABAAAA"/>
            </a:ext>
          </a:extLst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2800" y="25996900"/>
          <a:ext cx="4196715" cy="84899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523875</xdr:colOff>
      <xdr:row>180</xdr:row>
      <xdr:rowOff>133350</xdr:rowOff>
    </xdr:from>
    <xdr:to>
      <xdr:col>12</xdr:col>
      <xdr:colOff>733425</xdr:colOff>
      <xdr:row>183</xdr:row>
      <xdr:rowOff>171450</xdr:rowOff>
    </xdr:to>
    <xdr:sp macro="" textlink="" fLocksText="0">
      <xdr:nvSpPr>
        <xdr:cNvPr id="22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LdTNbYMAAAAEAAAAAAAAAAAAAAAAAAAAAAAAAAeAAAAaAAAAAAAAAAAAAAAAAAAAAAAAAAAAAAAECcAABAnAAAAAAAAAAAAAAAAAAAAAAAAAAAAAAAAAAAAAAAAAAAAABQAAAAAAAAAwMD/AAAAAABkAAAAMgAAAAAAAABkAAAAAAAAAH9/fwAKAAAAIQAAADAAAAAsAAAAgwAAAAYAAAC6ApQChgAAAAwAAACCA5wDOSEAAL6gAABKHwAA2AMAAAAAAAA="/>
            </a:ext>
          </a:extLst>
        </xdr:cNvSpPr>
      </xdr:nvSpPr>
      <xdr:spPr>
        <a:xfrm>
          <a:off x="5400675" y="26130250"/>
          <a:ext cx="5086350" cy="62484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consumibles de oficina (toners, hojas, etc) no son elegibles. La Comisión los considera costes indirectos</a:t>
          </a:r>
        </a:p>
      </xdr:txBody>
    </xdr:sp>
    <xdr:clientData/>
  </xdr:twoCellAnchor>
  <xdr:twoCellAnchor editAs="oneCell">
    <xdr:from>
      <xdr:col>1</xdr:col>
      <xdr:colOff>0</xdr:colOff>
      <xdr:row>188</xdr:row>
      <xdr:rowOff>0</xdr:rowOff>
    </xdr:from>
    <xdr:to>
      <xdr:col>6</xdr:col>
      <xdr:colOff>142240</xdr:colOff>
      <xdr:row>194</xdr:row>
      <xdr:rowOff>66675</xdr:rowOff>
    </xdr:to>
    <xdr:pic>
      <xdr:nvPicPr>
        <xdr:cNvPr id="21" name="Imagen 72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Y9EMDDAAAABAAAAAAAAAAAAAAAAAAAAAAAAAAHgAAAGgAAAAAAAAAAAAAAAAAAAAAAAAAAAAAABAnAAAQJwAAAAAAAAAAAAAAAAAAAAAAAAAAAAAAAAAAAAAAAAAAAAAUAAAAAAAAAMDA/wAAAAAAZAAAADIAAAAAAAAAZAAAAAAAAAB/f38ACgAAACEAAAAwAAAALAAAAIsAAAABAAAAAAAAAJEAAAAGAAAAXQGzAAAFAADWqQAA4BkAAKEHAAABAAAA"/>
            </a:ext>
          </a:extLst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12800" y="27608530"/>
          <a:ext cx="4206240" cy="124015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209550</xdr:colOff>
      <xdr:row>191</xdr:row>
      <xdr:rowOff>133985</xdr:rowOff>
    </xdr:from>
    <xdr:to>
      <xdr:col>7</xdr:col>
      <xdr:colOff>9525</xdr:colOff>
      <xdr:row>191</xdr:row>
      <xdr:rowOff>134620</xdr:rowOff>
    </xdr:to>
    <xdr:cxnSp macro="">
      <xdr:nvCxnSpPr>
        <xdr:cNvPr id="20" name="Conector recto de flecha 73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ILS0cMAAAAEAAAAAAAAAAAAAAAAAAAAAAAAAAeAAAAaAAAAAAAAAAAAAAAAAAAAAAAAAAAAAAAECcAABAnAAAAAAAAAAAAAAAAAAAAAAAAAAAAAAAAAAAAAAAAAAAAABQAAAAAAAAAwMD/AAAAAABkAAAAMgAAAAAAAABkAAAAAAAAAH9/fwAKAAAAIQAAADAAAAAsAAAAjgAAAAYAAAC+AggBjgAAAAcAAADBAgwASh8AAEWuAADFAwAAAQAAAAAAAAA="/>
            </a:ext>
          </a:extLst>
        </xdr:cNvCxnSpPr>
      </xdr:nvCxnSpPr>
      <xdr:spPr>
        <a:xfrm flipH="1" flipV="1">
          <a:off x="5086350" y="28329255"/>
          <a:ext cx="6127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43180</xdr:colOff>
      <xdr:row>188</xdr:row>
      <xdr:rowOff>85725</xdr:rowOff>
    </xdr:from>
    <xdr:to>
      <xdr:col>13</xdr:col>
      <xdr:colOff>228600</xdr:colOff>
      <xdr:row>193</xdr:row>
      <xdr:rowOff>144145</xdr:rowOff>
    </xdr:to>
    <xdr:sp macro="" textlink="" fLocksText="0">
      <xdr:nvSpPr>
        <xdr:cNvPr id="19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NuvOgAMAAAAEAAAAAAAAAAAAAAAAAAAAAAAAAAeAAAAaAAAAAAAAAAAAAAAAAAAAAAAAAAAAAAAECcAABAnAAAAAAAAAAAAAAAAAAAAAAAAAAAAAAAAAAAAAAAAAAAAABQAAAAAAAAAwMD/AAAAAABkAAAAMgAAAAAAAABkAAAAAAAAAH9/fwAKAAAAIQAAADAAAAAsAAAAiwAAAAcAAADBATYAkAAAAA0AAADzAiABRCMAAF2qAAAkHwAAYAYAAAAAAAA="/>
            </a:ext>
          </a:extLst>
        </xdr:cNvSpPr>
      </xdr:nvSpPr>
      <xdr:spPr>
        <a:xfrm>
          <a:off x="5732780" y="27694255"/>
          <a:ext cx="5062220" cy="10363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EJEMPLO: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20 publicaciones, a 1500 € ==&gt; 30.000</a:t>
          </a:r>
        </a:p>
        <a:p>
          <a:pPr marL="285750" indent="-285750"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ó se puede hacer un presupuesto más detallado</a:t>
          </a:r>
        </a:p>
        <a:p>
          <a:pPr marL="285750" indent="-285750" algn="l" defTabSz="360045" rtl="0">
            <a:defRPr sz="1000"/>
          </a:pPr>
          <a:endParaRPr/>
        </a:p>
      </xdr:txBody>
    </xdr:sp>
    <xdr:clientData/>
  </xdr:twoCellAnchor>
  <xdr:twoCellAnchor editAs="oneCell">
    <xdr:from>
      <xdr:col>1</xdr:col>
      <xdr:colOff>76200</xdr:colOff>
      <xdr:row>198</xdr:row>
      <xdr:rowOff>0</xdr:rowOff>
    </xdr:from>
    <xdr:to>
      <xdr:col>6</xdr:col>
      <xdr:colOff>199390</xdr:colOff>
      <xdr:row>207</xdr:row>
      <xdr:rowOff>66675</xdr:rowOff>
    </xdr:to>
    <xdr:pic>
      <xdr:nvPicPr>
        <xdr:cNvPr id="18" name="Imagen 75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JUAAAABAAAAAABgAJ4AAAAGAAAAXQH7AHgFAAAotgAAwhkAAD0LAAABAAAA"/>
            </a:ext>
          </a:extLst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9000" y="29611320"/>
          <a:ext cx="4187190" cy="182689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1</xdr:col>
      <xdr:colOff>0</xdr:colOff>
      <xdr:row>199</xdr:row>
      <xdr:rowOff>9525</xdr:rowOff>
    </xdr:from>
    <xdr:to>
      <xdr:col>3</xdr:col>
      <xdr:colOff>685800</xdr:colOff>
      <xdr:row>206</xdr:row>
      <xdr:rowOff>75565</xdr:rowOff>
    </xdr:to>
    <xdr:sp macro="" textlink="" fLocksText="0">
      <xdr:nvSpPr>
        <xdr:cNvPr id="17" name="Rectángulo redondeado 76"/>
        <xdr:cNvSpPr>
          <a:extLst>
            <a:ext uri="smNativeData">
              <pm:smNativeData xmlns="" xmlns:pm="smNativeData" val="SMDATA_11_sGPoXhMAAAAlAAAAZQAAAI0AAAAAkAAAAEgAAACQAAAASAAAAAAAAAABAAAAAAAAAAEAAABQAAAAhbacS3FV1T8AAAAAAADwvwAAAAAAAOA/AAAAAAAA4D8AAAAAAADgPwAAAAAAAOA/AAAAAAAA4D8AAAAAAADgPwAAAAAAAOA/AAAAAAAA4D8CAAAAjAAAAAAAAAAAAAAAW5vVAAAAAAAAAAAAAAAAAAAAAAAAAAAAAAAAAAAAAAAAAAAAZAAAAAEAAABAAAAAAAAAAAAAAAAAAAAAAAAAAAAAAAAAAAAAAAAAAAAAAAAAAAAAAAAAAAAAAAAAAAAAAAAAAAAAAAAAAAAAAAAAAAAAAAAAAAAAAAAAAAAAAAAAAAAAFAAAADwAAAABAAAAAAAAAP8AAAAe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P8MAAAAEAAAAAAAAAAAAAAAAAAAAAAAAAAeAAAAaAAAAAAAAAAAAAAAAAAAAAAAAAAAAAAAECcAABAnAAAAAAAAAAAAAAAAAAAAAAAAAAAAAAAAAAAAAAAAAAAAABQAAAAAAAAAwMD/AAAAAABkAAAAMgAAAAAAAABkAAAAAAAAAH9/fwAKAAAAIQAAADAAAAAsAAAAlgAAAAEAAAAyAAAAnQAAAAMAAACMAWADAAUAAGu3AAA4DgAA1AgAAAAAAAA="/>
            </a:ext>
          </a:extLst>
        </xdr:cNvSpPr>
      </xdr:nvSpPr>
      <xdr:spPr>
        <a:xfrm>
          <a:off x="812800" y="29816425"/>
          <a:ext cx="2311400" cy="1435100"/>
        </a:xfrm>
        <a:prstGeom prst="roundRect">
          <a:avLst>
            <a:gd name="adj" fmla="val 16667"/>
          </a:avLst>
        </a:prstGeom>
        <a:noFill/>
        <a:ln w="19050" cap="flat">
          <a:solidFill>
            <a:srgbClr val="FF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3</xdr:col>
      <xdr:colOff>695325</xdr:colOff>
      <xdr:row>203</xdr:row>
      <xdr:rowOff>67310</xdr:rowOff>
    </xdr:from>
    <xdr:to>
      <xdr:col>6</xdr:col>
      <xdr:colOff>542925</xdr:colOff>
      <xdr:row>203</xdr:row>
      <xdr:rowOff>76200</xdr:rowOff>
    </xdr:to>
    <xdr:cxnSp macro="">
      <xdr:nvCxnSpPr>
        <xdr:cNvPr id="16" name="Conector recto de flecha 77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P8MAAAAEAAAAAAAAAAAAAAAAAAAAAAAAAAeAAAAaAAAAAAAAAAAAAAAAAAAAAAAAAAAAAAAECcAABAnAAAAAAAAAAAAAAAAAAAAAAAAAAAAAAAAAAAAAAAAAAAAABQAAAAAAAAAwMD/AAAAAABkAAAAMgAAAAAAAABkAAAAAAAAAH9/fwAKAAAAIQAAADAAAAAsAAAAmgAAAAMAAABgAWwDmgAAAAYAAACPAawCRxMAAJa8AAAQDgAADgAAAAAAAAA="/>
            </a:ext>
          </a:extLst>
        </xdr:cNvCxnSpPr>
      </xdr:nvCxnSpPr>
      <xdr:spPr>
        <a:xfrm flipV="1">
          <a:off x="3133725" y="30656530"/>
          <a:ext cx="2286000" cy="889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528955</xdr:colOff>
      <xdr:row>202</xdr:row>
      <xdr:rowOff>114300</xdr:rowOff>
    </xdr:from>
    <xdr:to>
      <xdr:col>12</xdr:col>
      <xdr:colOff>714375</xdr:colOff>
      <xdr:row>204</xdr:row>
      <xdr:rowOff>76200</xdr:rowOff>
    </xdr:to>
    <xdr:sp macro="" textlink="" fLocksText="0">
      <xdr:nvSpPr>
        <xdr:cNvPr id="15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4BHh4MAAAAEAAAAAAAAAAAAAAAAAAAAAAAAAAeAAAAaAAAAAAAAAAAAAAAAAAAAAAAAAAAAAAAECcAABAnAAAAAAAAAAAAAAAAAAAAAAAAAAAAAAAAAAAAAAAAAAAAABQAAAAAAAAAwMD/AAAAAABkAAAAMgAAAAAAAABkAAAAAAAAAH9/fwAKAAAAIQAAADAAAAAsAAAAmQAAAAYAAABWApoCmwAAAAwAAACPAYQDQSEAAKy7AAAkHwAALAIAAAAAAAA="/>
            </a:ext>
          </a:extLst>
        </xdr:cNvSpPr>
      </xdr:nvSpPr>
      <xdr:spPr>
        <a:xfrm>
          <a:off x="5405755" y="30507940"/>
          <a:ext cx="5062220" cy="35306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estos campos se muestran en la tabla resumen de costes</a:t>
          </a:r>
        </a:p>
      </xdr:txBody>
    </xdr:sp>
    <xdr:clientData/>
  </xdr:twoCellAnchor>
  <xdr:twoCellAnchor editAs="oneCell">
    <xdr:from>
      <xdr:col>6</xdr:col>
      <xdr:colOff>590550</xdr:colOff>
      <xdr:row>204</xdr:row>
      <xdr:rowOff>142875</xdr:rowOff>
    </xdr:from>
    <xdr:to>
      <xdr:col>14</xdr:col>
      <xdr:colOff>75565</xdr:colOff>
      <xdr:row>213</xdr:row>
      <xdr:rowOff>161925</xdr:rowOff>
    </xdr:to>
    <xdr:pic>
      <xdr:nvPicPr>
        <xdr:cNvPr id="14" name="Imagen 79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JsAAAAGAAAA7ALoAqQAAAAOAAAAUANfAKIhAABBvgAA1SQAAPIKAAABAAAA"/>
            </a:ext>
          </a:extLst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67350" y="30927675"/>
          <a:ext cx="5987415" cy="177927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9</xdr:col>
      <xdr:colOff>76200</xdr:colOff>
      <xdr:row>206</xdr:row>
      <xdr:rowOff>132080</xdr:rowOff>
    </xdr:from>
    <xdr:to>
      <xdr:col>12</xdr:col>
      <xdr:colOff>0</xdr:colOff>
      <xdr:row>214</xdr:row>
      <xdr:rowOff>8255</xdr:rowOff>
    </xdr:to>
    <xdr:sp macro="" textlink="" fLocksText="0">
      <xdr:nvSpPr>
        <xdr:cNvPr id="13" name="Rectángulo redondeado 80"/>
        <xdr:cNvSpPr>
          <a:extLst>
            <a:ext uri="smNativeData">
              <pm:smNativeData xmlns="" xmlns:pm="smNativeData" val="SMDATA_11_sGPoXhMAAAAlAAAAZQAAAI0AAAAAkAAAAEgAAACQAAAASAAAAAAAAAABAAAAAAAAAAEAAABQAAAAhbacS3FV1T8AAAAAAADwvwAAAAAAAOA/AAAAAAAA4D8AAAAAAADgPwAAAAAAAOA/AAAAAAAA4D8AAAAAAADgPwAAAAAAAOA/AAAAAAAA4D8CAAAAjAAAAAAAAAAAAAAAW5vVAAAAAAAAAAAAAAAAAAAAAAAAAAAAAAAAAAAAAAAAAAAAZAAAAAEAAABAAAAAAAAAAAAAAAAAAAAAAAAAAAAAAAAAAAAAAAAAAAAAAAAAAAAAAAAAAAAAAAAAAAAAAAAAAAAAAAAAAAAAAAAAAAAAAAAAAAAAAAAAAAAAAAAAAAAAFAAAADwAAAABAAAAAAAAAP8AAAAe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8fHx8MAAAAEAAAAAAAAAAAAAAAAAAAAAAAAAAeAAAAaAAAAAAAAAAAAAAAAAAAAAAAAAAAAAAAECcAABAnAAAAAAAAAAAAAAAAAAAAAAAAAAAAAAAAAAAAAAAAAAAAABQAAAAAAAAAwMD/AAAAAABkAAAAMgAAAAAAAABkAAAAAAAAAH9/fwAKAAAAIQAAADAAAAAsAAAAnQAAAAkAAAC0AmAApQAAAAwAAAArAAAAeC0AAJjAAACIDgAA3QgAAAAAAAA="/>
            </a:ext>
          </a:extLst>
        </xdr:cNvSpPr>
      </xdr:nvSpPr>
      <xdr:spPr>
        <a:xfrm>
          <a:off x="7391400" y="31308040"/>
          <a:ext cx="2362200" cy="1440815"/>
        </a:xfrm>
        <a:prstGeom prst="roundRect">
          <a:avLst>
            <a:gd name="adj" fmla="val 16667"/>
          </a:avLst>
        </a:prstGeom>
        <a:noFill/>
        <a:ln w="19050" cap="flat">
          <a:solidFill>
            <a:srgbClr val="FF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11</xdr:col>
      <xdr:colOff>704850</xdr:colOff>
      <xdr:row>204</xdr:row>
      <xdr:rowOff>38100</xdr:rowOff>
    </xdr:from>
    <xdr:to>
      <xdr:col>12</xdr:col>
      <xdr:colOff>361950</xdr:colOff>
      <xdr:row>206</xdr:row>
      <xdr:rowOff>160655</xdr:rowOff>
    </xdr:to>
    <xdr:cxnSp macro="">
      <xdr:nvCxnSpPr>
        <xdr:cNvPr id="12" name="Conector recto de flecha 81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P8MAAAAEAAAAAAAAAAAAAAAAAAAAAAAAAAeAAAAaAAAAAAAAAAAAAAAAAAAAAAAAAAAAAAAECcAABAnAAAAAAAAAAAAAAAAAAAAAAAAAAAAAAAAAAAAAAAAAAAAABQAAAAAAAAAwMD/AAAAAABkAAAAMgAAAAAAAABkAAAAAAAAAH9/fwAKAAAAIQAAADAAAAAsAAAAmwAAAAsAAADHAHgDnQAAAAwAAABJA8gBVjsAAJy9AADkAgAAKQMAAAAAAAA="/>
            </a:ext>
          </a:extLst>
        </xdr:cNvCxnSpPr>
      </xdr:nvCxnSpPr>
      <xdr:spPr>
        <a:xfrm flipH="1">
          <a:off x="9645650" y="30822900"/>
          <a:ext cx="469900" cy="51371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</xdr:col>
      <xdr:colOff>485775</xdr:colOff>
      <xdr:row>171</xdr:row>
      <xdr:rowOff>9525</xdr:rowOff>
    </xdr:from>
    <xdr:to>
      <xdr:col>1</xdr:col>
      <xdr:colOff>487680</xdr:colOff>
      <xdr:row>173</xdr:row>
      <xdr:rowOff>127635</xdr:rowOff>
    </xdr:to>
    <xdr:cxnSp macro="">
      <xdr:nvCxnSpPr>
        <xdr:cNvPr id="7" name="Conector recto de flecha 86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vlfbUMAAAAEAAAAAAAAAAAAAAAAAAAAAAAAAAeAAAAaAAAAAAAAAAAAAAAAAAAAAAAAAAAAAAAECcAABAnAAAAAAAAAAAAAAAAAAAAAAAAAAAAAAAAAAAAAAAAAAAAABQAAAAAAAAAwMD/AAAAAABkAAAAMgAAAAAAAABkAAAAAAAAAH9/fwAKAAAAIQAAADAAAAAsAAAAegAAAAEAAAAyAGQCfAAAAAEAAACcAmYC/QcAAN2UAAADAAAAIgMAAAAAAAA="/>
            </a:ext>
          </a:extLst>
        </xdr:cNvCxnSpPr>
      </xdr:nvCxnSpPr>
      <xdr:spPr>
        <a:xfrm flipV="1">
          <a:off x="1298575" y="24199215"/>
          <a:ext cx="1905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114300</xdr:colOff>
      <xdr:row>171</xdr:row>
      <xdr:rowOff>85725</xdr:rowOff>
    </xdr:from>
    <xdr:to>
      <xdr:col>5</xdr:col>
      <xdr:colOff>116205</xdr:colOff>
      <xdr:row>174</xdr:row>
      <xdr:rowOff>13335</xdr:rowOff>
    </xdr:to>
    <xdr:cxnSp macro="">
      <xdr:nvCxnSpPr>
        <xdr:cNvPr id="6" name="Conector recto de flecha 87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NghVAMMAAAAEAAAAAAAAAAAAAAAAAAAAAAAAAAeAAAAaAAAAAAAAAAAAAAAAAAAAAAAAAAAAAAAECcAABAnAAAAAAAAAAAAAAAAAAAAAAAAAAAAAAAAAAAAAAAAAAAAABQAAAAAAAAAwMD/AAAAAABkAAAAMgAAAAAAAABkAAAAAAAAAH9/fwAKAAAAIQAAADAAAAAsAAAAegAAAAUAAADBAZAAfQAAAAUAAABGAJIAtBkAAFWVAAADAAAAKgMAAAAAAAA="/>
            </a:ext>
          </a:extLst>
        </xdr:cNvCxnSpPr>
      </xdr:nvCxnSpPr>
      <xdr:spPr>
        <a:xfrm flipV="1">
          <a:off x="4178300" y="24275415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523875</xdr:colOff>
      <xdr:row>171</xdr:row>
      <xdr:rowOff>9525</xdr:rowOff>
    </xdr:from>
    <xdr:to>
      <xdr:col>6</xdr:col>
      <xdr:colOff>525780</xdr:colOff>
      <xdr:row>173</xdr:row>
      <xdr:rowOff>127635</xdr:rowOff>
    </xdr:to>
    <xdr:cxnSp macro="">
      <xdr:nvCxnSpPr>
        <xdr:cNvPr id="5" name="Conector recto de flecha 88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i/UAMMAAAAEAAAAAAAAAAAAAAAAAAAAAAAAAAeAAAAaAAAAAAAAAAAAAAAAAAAAAAAAAAAAAAAECcAABAnAAAAAAAAAAAAAAAAAAAAAAAAAAAAAAAAAAAAAAAAAAAAABQAAAAAAAAAwMD/AAAAAABkAAAAMgAAAAAAAABkAAAAAAAAAH9/fwAKAAAAIQAAADAAAAAsAAAAegAAAAYAAAAyAJQCfAAAAAYAAACcApYCOSEAAN2UAAADAAAAIgMAAAAAAAA="/>
            </a:ext>
          </a:extLst>
        </xdr:cNvCxnSpPr>
      </xdr:nvCxnSpPr>
      <xdr:spPr>
        <a:xfrm flipV="1">
          <a:off x="5400675" y="24199215"/>
          <a:ext cx="1905" cy="50927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152400</xdr:colOff>
      <xdr:row>170</xdr:row>
      <xdr:rowOff>180975</xdr:rowOff>
    </xdr:from>
    <xdr:to>
      <xdr:col>9</xdr:col>
      <xdr:colOff>154305</xdr:colOff>
      <xdr:row>173</xdr:row>
      <xdr:rowOff>108585</xdr:rowOff>
    </xdr:to>
    <xdr:cxnSp macro="">
      <xdr:nvCxnSpPr>
        <xdr:cNvPr id="4" name="Conector recto de flecha 90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NVnbsMAAAAEAAAAAAAAAAAAAAAAAAAAAAAAAAeAAAAaAAAAAAAAAAAAAAAAAAAAAAAAAAAAAAAECcAABAnAAAAAAAAAAAAAAAAAAAAAAAAAAAAAAAAAAAAAAAAAAAAABQAAAAAAAAAwMD/AAAAAABkAAAAMgAAAAAAAABkAAAAAAAAAH9/fwAKAAAAIQAAADAAAAAsAAAAeQAAAAkAAAC0A8AAfAAAAAkAAAA5AsIA8C0AALeUAAADAAAAKgMAAAAAAAA="/>
            </a:ext>
          </a:extLst>
        </xdr:cNvCxnSpPr>
      </xdr:nvCxnSpPr>
      <xdr:spPr>
        <a:xfrm flipV="1">
          <a:off x="7467600" y="24175085"/>
          <a:ext cx="1905" cy="51435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</xdr:col>
      <xdr:colOff>142875</xdr:colOff>
      <xdr:row>161</xdr:row>
      <xdr:rowOff>133350</xdr:rowOff>
    </xdr:from>
    <xdr:to>
      <xdr:col>10</xdr:col>
      <xdr:colOff>370840</xdr:colOff>
      <xdr:row>171</xdr:row>
      <xdr:rowOff>9525</xdr:rowOff>
    </xdr:to>
    <xdr:pic>
      <xdr:nvPicPr>
        <xdr:cNvPr id="3" name="Imagen 54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HAAAAABAAAAugK0AHoAAAAKAAAAMgDTAeEFAACYiQAAZy4AAEULAAABAAAA"/>
            </a:ext>
          </a:extLst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5675" y="22367240"/>
          <a:ext cx="7543165" cy="18319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581025</xdr:colOff>
      <xdr:row>169</xdr:row>
      <xdr:rowOff>47625</xdr:rowOff>
    </xdr:from>
    <xdr:to>
      <xdr:col>8</xdr:col>
      <xdr:colOff>476250</xdr:colOff>
      <xdr:row>175</xdr:row>
      <xdr:rowOff>28575</xdr:rowOff>
    </xdr:to>
    <xdr:cxnSp macro="">
      <xdr:nvCxnSpPr>
        <xdr:cNvPr id="2" name="Conector recto de flecha 92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eAAAAAcAAAD5ANwCfgAAAAgAAACWAFgCkyYAALGSAABbBAAAGgcAAAAAAAA="/>
            </a:ext>
          </a:extLst>
        </xdr:cNvCxnSpPr>
      </xdr:nvCxnSpPr>
      <xdr:spPr>
        <a:xfrm flipH="1" flipV="1">
          <a:off x="6270625" y="23846155"/>
          <a:ext cx="708025" cy="1154430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</xdr:col>
      <xdr:colOff>0</xdr:colOff>
      <xdr:row>135</xdr:row>
      <xdr:rowOff>0</xdr:rowOff>
    </xdr:from>
    <xdr:to>
      <xdr:col>6</xdr:col>
      <xdr:colOff>132715</xdr:colOff>
      <xdr:row>146</xdr:row>
      <xdr:rowOff>76200</xdr:rowOff>
    </xdr:to>
    <xdr:pic>
      <xdr:nvPicPr>
        <xdr:cNvPr id="89" name="Imagen 82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KoAAAABAAAAAAAAALUAAAAGAAAAjwGnAAAFAAC2zwAA0RkAALQNAAABAAAA"/>
            </a:ext>
          </a:extLst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62000" y="19716750"/>
          <a:ext cx="3942715" cy="21717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6</xdr:col>
      <xdr:colOff>323850</xdr:colOff>
      <xdr:row>139</xdr:row>
      <xdr:rowOff>57785</xdr:rowOff>
    </xdr:from>
    <xdr:to>
      <xdr:col>7</xdr:col>
      <xdr:colOff>123825</xdr:colOff>
      <xdr:row>139</xdr:row>
      <xdr:rowOff>58420</xdr:rowOff>
    </xdr:to>
    <xdr:cxnSp macro="">
      <xdr:nvCxnSpPr>
        <xdr:cNvPr id="90" name="Conector recto de flecha 83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rgAAAAYAAAAvAZgBrgAAAAcAAAAyAZwA/h8AAOHUAADFAwAAAQAAAAAAAAA="/>
            </a:ext>
          </a:extLst>
        </xdr:cNvCxnSpPr>
      </xdr:nvCxnSpPr>
      <xdr:spPr>
        <a:xfrm flipH="1" flipV="1">
          <a:off x="4895850" y="20536535"/>
          <a:ext cx="561975" cy="63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167005</xdr:colOff>
      <xdr:row>138</xdr:row>
      <xdr:rowOff>85725</xdr:rowOff>
    </xdr:from>
    <xdr:to>
      <xdr:col>8</xdr:col>
      <xdr:colOff>476250</xdr:colOff>
      <xdr:row>140</xdr:row>
      <xdr:rowOff>0</xdr:rowOff>
    </xdr:to>
    <xdr:sp macro="" textlink="" fLocksText="0">
      <xdr:nvSpPr>
        <xdr:cNvPr id="91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MAAAAEAAAAAAAAAAAAAAAAAAAAAAAAAAeAAAAaAAAAAAAAAAAAAAAAAAAAAAAAAAAAAAAECcAABAnAAAAAAAAAAAAAAAAAAAAAAAAAAAAAAAAAAAAAAAAAAAAABQAAAAAAAAAwMD/AAAAAABkAAAAMgAAAAAAAABkAAAAAAAAAH9/fwAKAAAAIQAAADAAAAAsAAAArQAAAAcAAADBAdIArwAAAAgAAAAAAFgCByQAANnTAADnBgAA4QEAAAAAAAA="/>
            </a:ext>
          </a:extLst>
        </xdr:cNvSpPr>
      </xdr:nvSpPr>
      <xdr:spPr>
        <a:xfrm>
          <a:off x="5501005" y="20373975"/>
          <a:ext cx="1071245" cy="2952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70AD47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EJEMPLOS</a:t>
          </a:r>
        </a:p>
      </xdr:txBody>
    </xdr:sp>
    <xdr:clientData/>
  </xdr:twoCellAnchor>
  <xdr:twoCellAnchor>
    <xdr:from>
      <xdr:col>6</xdr:col>
      <xdr:colOff>624205</xdr:colOff>
      <xdr:row>142</xdr:row>
      <xdr:rowOff>38100</xdr:rowOff>
    </xdr:from>
    <xdr:to>
      <xdr:col>12</xdr:col>
      <xdr:colOff>723900</xdr:colOff>
      <xdr:row>146</xdr:row>
      <xdr:rowOff>9525</xdr:rowOff>
    </xdr:to>
    <xdr:sp macro="" textlink="" fLocksText="0">
      <xdr:nvSpPr>
        <xdr:cNvPr id="92" name="CuadroTexto 2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sQAAAAYAAADHABIDtQAAAAwAAAAyAJAD1yEAAF7YAACdHgAAowQAAAAAAAA="/>
            </a:ext>
          </a:extLst>
        </xdr:cNvSpPr>
      </xdr:nvSpPr>
      <xdr:spPr>
        <a:xfrm>
          <a:off x="5196205" y="21088350"/>
          <a:ext cx="4671695" cy="7334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OJO: El diseño/mantenimiento de una web para el proyecto no se considera subcontracting en H2020.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FF0000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Incluir este coste como "other"</a:t>
          </a:r>
        </a:p>
      </xdr:txBody>
    </xdr:sp>
    <xdr:clientData/>
  </xdr:twoCellAnchor>
  <xdr:twoCellAnchor editAs="oneCell">
    <xdr:from>
      <xdr:col>1</xdr:col>
      <xdr:colOff>0</xdr:colOff>
      <xdr:row>220</xdr:row>
      <xdr:rowOff>0</xdr:rowOff>
    </xdr:from>
    <xdr:to>
      <xdr:col>7</xdr:col>
      <xdr:colOff>123238</xdr:colOff>
      <xdr:row>228</xdr:row>
      <xdr:rowOff>123619</xdr:rowOff>
    </xdr:to>
    <xdr:pic>
      <xdr:nvPicPr>
        <xdr:cNvPr id="93" name="Imagen 9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62000" y="36195000"/>
          <a:ext cx="4695238" cy="1647619"/>
        </a:xfrm>
        <a:prstGeom prst="rect">
          <a:avLst/>
        </a:prstGeom>
      </xdr:spPr>
    </xdr:pic>
    <xdr:clientData/>
  </xdr:twoCellAnchor>
  <xdr:twoCellAnchor>
    <xdr:from>
      <xdr:col>1</xdr:col>
      <xdr:colOff>657225</xdr:colOff>
      <xdr:row>3</xdr:row>
      <xdr:rowOff>102870</xdr:rowOff>
    </xdr:from>
    <xdr:to>
      <xdr:col>8</xdr:col>
      <xdr:colOff>238125</xdr:colOff>
      <xdr:row>6</xdr:row>
      <xdr:rowOff>54610</xdr:rowOff>
    </xdr:to>
    <xdr:sp macro="" textlink="" fLocksText="0">
      <xdr:nvSpPr>
        <xdr:cNvPr id="87" name="CuadroTexto 1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DGegIMAAAAEAAAAAAAAAAAAAAAAAAAAAAAAAAeAAAAaAAAAAAAAAAAAAAAAAAAAAAAAAAAAAAAECcAABAnAAAAAAAAAAAAAAAAAAAAAAAAAAAAAAAAAAAAAAAAAAAAABQAAAAAAAAAwMD/AAAAAABkAAAAMgAAAAAAAABkAAAAAAAAAH9/fwAKAAAAIQAAADAAAAAsAAAABgAAAAkAAABGAkwCCQAAAA8AAABJARUB3y8AADEIAAB7HAAAUAMAAAAAAAA="/>
            </a:ext>
          </a:extLst>
        </xdr:cNvSpPr>
      </xdr:nvSpPr>
      <xdr:spPr>
        <a:xfrm>
          <a:off x="1419225" y="721995"/>
          <a:ext cx="4914900" cy="52324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Existen diferentes opciones en cuanto a la contratación del IP:</a:t>
          </a:r>
        </a:p>
      </xdr:txBody>
    </xdr:sp>
    <xdr:clientData/>
  </xdr:twoCellAnchor>
  <xdr:twoCellAnchor>
    <xdr:from>
      <xdr:col>10</xdr:col>
      <xdr:colOff>228600</xdr:colOff>
      <xdr:row>7</xdr:row>
      <xdr:rowOff>142875</xdr:rowOff>
    </xdr:from>
    <xdr:to>
      <xdr:col>12</xdr:col>
      <xdr:colOff>209550</xdr:colOff>
      <xdr:row>7</xdr:row>
      <xdr:rowOff>152400</xdr:rowOff>
    </xdr:to>
    <xdr:cxnSp macro="">
      <xdr:nvCxnSpPr>
        <xdr:cNvPr id="88" name="Conector recto de flecha 1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MBcTwIMAAAAEAAAAAAAAAAAAAAAAAAAAAAAAAAeAAAAaAAAAAAAAAAAAAAAAAAAAAAAAAAAAAAAECcAABAnAAAAAAAAAAAAAAAAAAAAAAAAAAAAAAAAAAAAAAAAAAAAABQAAAAAAAAAwMD/AAAAAABkAAAAMgAAAAAAAABkAAAAAAAAAH9/fwAKAAAAIQAAADAAAAAsAAAABgAAAAkAAABGAjAABgAAAAsAAACqAgAAPC0AADEIAADECQAAHgAAAAAAAAA="/>
            </a:ext>
          </a:extLst>
        </xdr:cNvCxnSpPr>
      </xdr:nvCxnSpPr>
      <xdr:spPr>
        <a:xfrm flipH="1">
          <a:off x="7848600" y="1524000"/>
          <a:ext cx="1504950" cy="952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209550</xdr:colOff>
      <xdr:row>7</xdr:row>
      <xdr:rowOff>160019</xdr:rowOff>
    </xdr:from>
    <xdr:to>
      <xdr:col>16</xdr:col>
      <xdr:colOff>19050</xdr:colOff>
      <xdr:row>11</xdr:row>
      <xdr:rowOff>123824</xdr:rowOff>
    </xdr:to>
    <xdr:sp macro="" textlink="" fLocksText="0">
      <xdr:nvSpPr>
        <xdr:cNvPr id="94" name="CuadroTexto 1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DGegIMAAAAEAAAAAAAAAAAAAAAAAAAAAAAAAAeAAAAaAAAAAAAAAAAAAAAAAAAAAAAAAAAAAAAECcAABAnAAAAAAAAAAAAAAAAAAAAAAAAAAAAAAAAAAAAAAAAAAAAABQAAAAAAAAAwMD/AAAAAABkAAAAMgAAAAAAAABkAAAAAAAAAH9/fwAKAAAAIQAAADAAAAAsAAAABgAAAAkAAABGAkwCCQAAAA8AAABJARUB3y8AADEIAAB7HAAAUAMAAAAAAAA="/>
            </a:ext>
          </a:extLst>
        </xdr:cNvSpPr>
      </xdr:nvSpPr>
      <xdr:spPr>
        <a:xfrm>
          <a:off x="7829550" y="1541144"/>
          <a:ext cx="4381500" cy="72580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Como "staff" de la UCM. El presupuesto contempla cambio de categoría laboral</a:t>
          </a:r>
        </a:p>
      </xdr:txBody>
    </xdr:sp>
    <xdr:clientData/>
  </xdr:twoCellAnchor>
  <xdr:twoCellAnchor>
    <xdr:from>
      <xdr:col>10</xdr:col>
      <xdr:colOff>247650</xdr:colOff>
      <xdr:row>12</xdr:row>
      <xdr:rowOff>169545</xdr:rowOff>
    </xdr:from>
    <xdr:to>
      <xdr:col>14</xdr:col>
      <xdr:colOff>714375</xdr:colOff>
      <xdr:row>14</xdr:row>
      <xdr:rowOff>171450</xdr:rowOff>
    </xdr:to>
    <xdr:sp macro="" textlink="" fLocksText="0">
      <xdr:nvSpPr>
        <xdr:cNvPr id="95" name="CuadroTexto 1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DGegIMAAAAEAAAAAAAAAAAAAAAAAAAAAAAAAAeAAAAaAAAAAAAAAAAAAAAAAAAAAAAAAAAAAAAECcAABAnAAAAAAAAAAAAAAAAAAAAAAAAAAAAAAAAAAAAAAAAAAAAABQAAAAAAAAAwMD/AAAAAABkAAAAMgAAAAAAAABkAAAAAAAAAH9/fwAKAAAAIQAAADAAAAAsAAAABgAAAAkAAABGAkwCCQAAAA8AAABJARUB3y8AADEIAAB7HAAAUAMAAAAAAAA="/>
            </a:ext>
          </a:extLst>
        </xdr:cNvSpPr>
      </xdr:nvSpPr>
      <xdr:spPr>
        <a:xfrm>
          <a:off x="7867650" y="2503170"/>
          <a:ext cx="3514725" cy="38290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Contratado a cargo de proyecto</a:t>
          </a:r>
        </a:p>
      </xdr:txBody>
    </xdr:sp>
    <xdr:clientData/>
  </xdr:twoCellAnchor>
  <xdr:twoCellAnchor>
    <xdr:from>
      <xdr:col>10</xdr:col>
      <xdr:colOff>266700</xdr:colOff>
      <xdr:row>11</xdr:row>
      <xdr:rowOff>171450</xdr:rowOff>
    </xdr:from>
    <xdr:to>
      <xdr:col>12</xdr:col>
      <xdr:colOff>247650</xdr:colOff>
      <xdr:row>11</xdr:row>
      <xdr:rowOff>180975</xdr:rowOff>
    </xdr:to>
    <xdr:cxnSp macro="">
      <xdr:nvCxnSpPr>
        <xdr:cNvPr id="96" name="Conector recto de flecha 1"/>
        <xdr:cNvCxnSpPr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MBcTwIMAAAAEAAAAAAAAAAAAAAAAAAAAAAAAAAeAAAAaAAAAAAAAAAAAAAAAAAAAAAAAAAAAAAAECcAABAnAAAAAAAAAAAAAAAAAAAAAAAAAAAAAAAAAAAAAAAAAAAAABQAAAAAAAAAwMD/AAAAAABkAAAAMgAAAAAAAABkAAAAAAAAAH9/fwAKAAAAIQAAADAAAAAsAAAABgAAAAkAAABGAjAABgAAAAsAAACqAgAAPC0AADEIAADECQAAHgAAAAAAAAA="/>
            </a:ext>
          </a:extLst>
        </xdr:cNvCxnSpPr>
      </xdr:nvCxnSpPr>
      <xdr:spPr>
        <a:xfrm flipH="1">
          <a:off x="7886700" y="2314575"/>
          <a:ext cx="1504950" cy="9525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0</xdr:col>
      <xdr:colOff>581025</xdr:colOff>
      <xdr:row>27</xdr:row>
      <xdr:rowOff>171450</xdr:rowOff>
    </xdr:from>
    <xdr:to>
      <xdr:col>10</xdr:col>
      <xdr:colOff>94358</xdr:colOff>
      <xdr:row>33</xdr:row>
      <xdr:rowOff>37974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81025" y="3648075"/>
          <a:ext cx="7133333" cy="1009524"/>
        </a:xfrm>
        <a:prstGeom prst="rect">
          <a:avLst/>
        </a:prstGeom>
      </xdr:spPr>
    </xdr:pic>
    <xdr:clientData/>
  </xdr:twoCellAnchor>
  <xdr:twoCellAnchor>
    <xdr:from>
      <xdr:col>11</xdr:col>
      <xdr:colOff>390525</xdr:colOff>
      <xdr:row>21</xdr:row>
      <xdr:rowOff>0</xdr:rowOff>
    </xdr:from>
    <xdr:to>
      <xdr:col>14</xdr:col>
      <xdr:colOff>638175</xdr:colOff>
      <xdr:row>25</xdr:row>
      <xdr:rowOff>9525</xdr:rowOff>
    </xdr:to>
    <xdr:sp macro="" textlink="" fLocksText="0">
      <xdr:nvSpPr>
        <xdr:cNvPr id="97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AQAAAAgAAACIAsQCAwAAAAwAAAANA/gBdSsAAPcBAAABEwAA2gIAAAAAAAA="/>
            </a:ext>
          </a:extLst>
        </xdr:cNvSpPr>
      </xdr:nvSpPr>
      <xdr:spPr>
        <a:xfrm>
          <a:off x="8772525" y="4048125"/>
          <a:ext cx="2533650" cy="7715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 2: 30 = 5*12*0,5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(5 años al 50% de dedicación), con cambio de categoría</a:t>
          </a:r>
        </a:p>
      </xdr:txBody>
    </xdr:sp>
    <xdr:clientData/>
  </xdr:twoCellAnchor>
  <xdr:twoCellAnchor editAs="oneCell">
    <xdr:from>
      <xdr:col>10</xdr:col>
      <xdr:colOff>714375</xdr:colOff>
      <xdr:row>27</xdr:row>
      <xdr:rowOff>76200</xdr:rowOff>
    </xdr:from>
    <xdr:to>
      <xdr:col>20</xdr:col>
      <xdr:colOff>284851</xdr:colOff>
      <xdr:row>32</xdr:row>
      <xdr:rowOff>123700</xdr:rowOff>
    </xdr:to>
    <xdr:pic>
      <xdr:nvPicPr>
        <xdr:cNvPr id="86" name="Imagen 8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334375" y="5267325"/>
          <a:ext cx="7190476" cy="1000000"/>
        </a:xfrm>
        <a:prstGeom prst="rect">
          <a:avLst/>
        </a:prstGeom>
      </xdr:spPr>
    </xdr:pic>
    <xdr:clientData/>
  </xdr:twoCellAnchor>
  <xdr:twoCellAnchor>
    <xdr:from>
      <xdr:col>14</xdr:col>
      <xdr:colOff>638175</xdr:colOff>
      <xdr:row>23</xdr:row>
      <xdr:rowOff>4763</xdr:rowOff>
    </xdr:from>
    <xdr:to>
      <xdr:col>15</xdr:col>
      <xdr:colOff>499613</xdr:colOff>
      <xdr:row>27</xdr:row>
      <xdr:rowOff>76200</xdr:rowOff>
    </xdr:to>
    <xdr:cxnSp macro="">
      <xdr:nvCxnSpPr>
        <xdr:cNvPr id="98" name="Conector recto de flecha 7"/>
        <xdr:cNvCxnSpPr>
          <a:stCxn id="97" idx="3"/>
          <a:endCxn id="86" idx="0"/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BGKwIMAAAAEAAAAAAAAAAAAAAAAAAAAAAAAAAeAAAAaAAAAAAAAAAAAAAAAAAAAAAAAAAAAAAAECcAABAnAAAAAAAAAAAAAAAAAAAAAAAAAAAAAAAAAAAAAAAAAAAAABQAAAAAAAAAwMD/AAAAAABkAAAAMgAAAAAAAABkAAAAAAAAAH9/fwAKAAAAIQAAADAAAAAsAAAAAgAAAAcAAACPA0ACAwAAAAgAAACjA2QC0CUAALwDAAAtBQAAQgEAAAAAAAA="/>
            </a:ext>
          </a:extLst>
        </xdr:cNvCxnSpPr>
      </xdr:nvCxnSpPr>
      <xdr:spPr>
        <a:xfrm>
          <a:off x="11306175" y="4433888"/>
          <a:ext cx="623438" cy="833437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619124</xdr:colOff>
      <xdr:row>33</xdr:row>
      <xdr:rowOff>133350</xdr:rowOff>
    </xdr:from>
    <xdr:to>
      <xdr:col>9</xdr:col>
      <xdr:colOff>57149</xdr:colOff>
      <xdr:row>37</xdr:row>
      <xdr:rowOff>85725</xdr:rowOff>
    </xdr:to>
    <xdr:sp macro="" textlink="" fLocksText="0">
      <xdr:nvSpPr>
        <xdr:cNvPr id="103" name="CuadroTexto 18"/>
        <xdr:cNvSpPr>
          <a:extLst>
            <a:ext uri="smNativeData">
              <pm:smNativeData xmlns="" xmlns:pm="smNativeData" val="SMDATA_11_sGPoXhMAAAAlAAAAZA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AQAAAAgAAACIAsQCAwAAAAwAAAANA/gBdSsAAPcBAAABEwAA2gIAAAAAAAA="/>
            </a:ext>
          </a:extLst>
        </xdr:cNvSpPr>
      </xdr:nvSpPr>
      <xdr:spPr>
        <a:xfrm>
          <a:off x="619124" y="6467475"/>
          <a:ext cx="6296025" cy="7143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Ejemplo 3: Inicialmente contratado a cargo del proyecto, con dedicación del 100%,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después contratado como staff, con dedicación del 50%</a:t>
          </a:r>
        </a:p>
        <a:p>
          <a:pPr algn="l" defTabSz="360045" rtl="0">
            <a:defRPr sz="1000"/>
          </a:pPr>
          <a:r>
            <a:rPr lang="es-ES" sz="1400" b="0" i="0" u="none" strike="noStrike" kern="100" baseline="0">
              <a:solidFill>
                <a:srgbClr val="5B9BD5"/>
              </a:solidFill>
              <a:latin typeface="Calibri" pitchFamily="2" charset="0"/>
              <a:ea typeface="Basic Sans" pitchFamily="1" charset="0"/>
              <a:cs typeface="Basic Sans" pitchFamily="1" charset="0"/>
            </a:rPr>
            <a:t>NOTA: la dedicación total en el proyecto será del 70%</a:t>
          </a:r>
        </a:p>
      </xdr:txBody>
    </xdr:sp>
    <xdr:clientData/>
  </xdr:twoCellAnchor>
  <xdr:twoCellAnchor>
    <xdr:from>
      <xdr:col>9</xdr:col>
      <xdr:colOff>57149</xdr:colOff>
      <xdr:row>35</xdr:row>
      <xdr:rowOff>109538</xdr:rowOff>
    </xdr:from>
    <xdr:to>
      <xdr:col>11</xdr:col>
      <xdr:colOff>380556</xdr:colOff>
      <xdr:row>37</xdr:row>
      <xdr:rowOff>171450</xdr:rowOff>
    </xdr:to>
    <xdr:cxnSp macro="">
      <xdr:nvCxnSpPr>
        <xdr:cNvPr id="105" name="Conector recto de flecha 7"/>
        <xdr:cNvCxnSpPr>
          <a:stCxn id="103" idx="3"/>
          <a:extLst>
            <a:ext uri="smNativeData">
              <pm:smNativeData xmlns="" xmlns:pm="smNativeData" val="SMDATA_11_sGPoXhMAAAAlAAAAD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BAAAAAAAAAP8AAAAyAAAAAQAAABQAAAAUAAAAFAAAAAEAAAAAAAAAZAAAAGQAAAAC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BGKwIMAAAAEAAAAAAAAAAAAAAAAAAAAAAAAAAeAAAAaAAAAAAAAAAAAAAAAAAAAAAAAAAAAAAAECcAABAnAAAAAAAAAAAAAAAAAAAAAAAAAAAAAAAAAAAAAAAAAAAAABQAAAAAAAAAwMD/AAAAAABkAAAAMgAAAAAAAABkAAAAAAAAAH9/fwAKAAAAIQAAADAAAAAsAAAAAgAAAAcAAACPA0ACAwAAAAgAAACjA2QC0CUAALwDAAAtBQAAQgEAAAAAAAA="/>
            </a:ext>
          </a:extLst>
        </xdr:cNvCxnSpPr>
      </xdr:nvCxnSpPr>
      <xdr:spPr>
        <a:xfrm>
          <a:off x="6915149" y="6824663"/>
          <a:ext cx="1847407" cy="442912"/>
        </a:xfrm>
        <a:prstGeom prst="straightConnector1">
          <a:avLst/>
        </a:prstGeom>
        <a:noFill/>
        <a:ln w="31750" cap="flat">
          <a:solidFill>
            <a:srgbClr val="FF0000"/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1</xdr:col>
      <xdr:colOff>0</xdr:colOff>
      <xdr:row>5</xdr:row>
      <xdr:rowOff>47625</xdr:rowOff>
    </xdr:from>
    <xdr:to>
      <xdr:col>10</xdr:col>
      <xdr:colOff>227714</xdr:colOff>
      <xdr:row>14</xdr:row>
      <xdr:rowOff>66458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62000" y="1047750"/>
          <a:ext cx="7085714" cy="173333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38</xdr:row>
      <xdr:rowOff>95250</xdr:rowOff>
    </xdr:from>
    <xdr:to>
      <xdr:col>18</xdr:col>
      <xdr:colOff>303809</xdr:colOff>
      <xdr:row>47</xdr:row>
      <xdr:rowOff>104560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96000" y="7381875"/>
          <a:ext cx="7923809" cy="1723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6</xdr:row>
      <xdr:rowOff>38735</xdr:rowOff>
    </xdr:from>
    <xdr:to>
      <xdr:col>8</xdr:col>
      <xdr:colOff>342265</xdr:colOff>
      <xdr:row>10</xdr:row>
      <xdr:rowOff>153670</xdr:rowOff>
    </xdr:to>
    <xdr:pic>
      <xdr:nvPicPr>
        <xdr:cNvPr id="2" name="Imagen 1"/>
        <xdr:cNvPicPr>
          <a:picLocks noChangeAspect="1"/>
          <a:extLst>
            <a:ext uri="smNativeData">
              <pm:smNativeData xmlns="" xmlns:pm="smNativeData" val="SMDATA_13_sGPoX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AYAAAAFAAAAxgAuAQoAAAAIAAAA/QKvAU5FAABFCgAAfREAAKwFAAABAAAA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6170" y="1669415"/>
          <a:ext cx="2842895" cy="92202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Basic Roman"/>
        <a:cs typeface="Basic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tabSelected="1" topLeftCell="A22" workbookViewId="0">
      <selection activeCell="F28" sqref="F28"/>
    </sheetView>
  </sheetViews>
  <sheetFormatPr baseColWidth="10" defaultColWidth="11.42578125" defaultRowHeight="15" x14ac:dyDescent="0.25"/>
  <cols>
    <col min="1" max="1" width="6.85546875" style="50" customWidth="1"/>
    <col min="2" max="2" width="19.85546875" style="50" customWidth="1"/>
    <col min="3" max="3" width="13.28515625" style="50" customWidth="1"/>
    <col min="4" max="4" width="33.7109375" style="50" customWidth="1"/>
    <col min="5" max="5" width="34.42578125" style="50" customWidth="1"/>
    <col min="6" max="6" width="11.7109375" style="50" customWidth="1"/>
    <col min="7" max="7" width="11.42578125" style="50" customWidth="1"/>
    <col min="8" max="8" width="13.7109375" style="50" customWidth="1"/>
    <col min="9" max="9" width="16" style="50" customWidth="1"/>
    <col min="10" max="10" width="11.42578125" style="50" customWidth="1"/>
    <col min="11" max="11" width="80" style="50" customWidth="1"/>
    <col min="12" max="12" width="14.85546875" style="50" customWidth="1"/>
    <col min="13" max="13" width="11.42578125" style="50" customWidth="1"/>
    <col min="14" max="16384" width="11.42578125" style="50"/>
  </cols>
  <sheetData>
    <row r="1" spans="1:13" ht="28.5" x14ac:dyDescent="0.25">
      <c r="B1" s="182" t="s">
        <v>109</v>
      </c>
      <c r="C1" s="182"/>
      <c r="D1" s="182"/>
      <c r="E1" s="136" t="s">
        <v>110</v>
      </c>
      <c r="F1" s="137" t="s">
        <v>124</v>
      </c>
      <c r="G1" s="50" t="s">
        <v>150</v>
      </c>
      <c r="H1" s="51" t="str">
        <f>IF(J9&gt;=J11,"PROYECTO VIABLE","NO VIABLE ECONÓMICAMENTE")</f>
        <v>PROYECTO VIABLE</v>
      </c>
    </row>
    <row r="2" spans="1:13" x14ac:dyDescent="0.25">
      <c r="B2" s="192" t="s">
        <v>108</v>
      </c>
      <c r="C2" s="183" t="s">
        <v>0</v>
      </c>
      <c r="D2" s="183"/>
      <c r="E2" s="138" t="s">
        <v>111</v>
      </c>
      <c r="F2" s="139">
        <f>H38</f>
        <v>0</v>
      </c>
      <c r="I2" s="52"/>
      <c r="J2" s="52"/>
      <c r="K2" s="52"/>
    </row>
    <row r="3" spans="1:13" x14ac:dyDescent="0.25">
      <c r="A3" s="52"/>
      <c r="B3" s="192"/>
      <c r="C3" s="183" t="s">
        <v>1</v>
      </c>
      <c r="D3" s="183"/>
      <c r="E3" s="138" t="s">
        <v>111</v>
      </c>
      <c r="F3" s="139">
        <f>H48</f>
        <v>0</v>
      </c>
      <c r="I3" s="52"/>
      <c r="J3" s="52"/>
      <c r="K3" s="52"/>
      <c r="L3" s="52"/>
    </row>
    <row r="4" spans="1:13" x14ac:dyDescent="0.25">
      <c r="A4" s="52"/>
      <c r="B4" s="192"/>
      <c r="C4" s="183" t="s">
        <v>2</v>
      </c>
      <c r="D4" s="183"/>
      <c r="E4" s="138" t="s">
        <v>111</v>
      </c>
      <c r="F4" s="139">
        <f>H56</f>
        <v>0</v>
      </c>
      <c r="I4" s="52"/>
      <c r="J4" s="155">
        <f>J5+J6</f>
        <v>0</v>
      </c>
      <c r="K4" s="156" t="s">
        <v>3</v>
      </c>
      <c r="L4" s="52"/>
    </row>
    <row r="5" spans="1:13" x14ac:dyDescent="0.25">
      <c r="A5" s="52"/>
      <c r="B5" s="192"/>
      <c r="C5" s="183" t="s">
        <v>4</v>
      </c>
      <c r="D5" s="183"/>
      <c r="E5" s="138" t="s">
        <v>111</v>
      </c>
      <c r="F5" s="139">
        <f>H64</f>
        <v>0</v>
      </c>
      <c r="I5" s="52"/>
      <c r="J5" s="155">
        <f>H34</f>
        <v>0</v>
      </c>
      <c r="K5" s="157" t="s">
        <v>129</v>
      </c>
      <c r="L5" s="52"/>
    </row>
    <row r="6" spans="1:13" x14ac:dyDescent="0.25">
      <c r="A6" s="52"/>
      <c r="B6" s="192"/>
      <c r="C6" s="183" t="s">
        <v>5</v>
      </c>
      <c r="D6" s="183"/>
      <c r="E6" s="138" t="s">
        <v>111</v>
      </c>
      <c r="F6" s="139">
        <f>H69</f>
        <v>0</v>
      </c>
      <c r="I6" s="52"/>
      <c r="J6" s="155">
        <f>F3</f>
        <v>0</v>
      </c>
      <c r="K6" s="157" t="s">
        <v>1</v>
      </c>
      <c r="L6" s="52"/>
    </row>
    <row r="7" spans="1:13" ht="15" customHeight="1" x14ac:dyDescent="0.25">
      <c r="A7" s="52"/>
      <c r="B7" s="184" t="s">
        <v>112</v>
      </c>
      <c r="C7" s="184"/>
      <c r="D7" s="184"/>
      <c r="E7" s="140" t="s">
        <v>111</v>
      </c>
      <c r="F7" s="141">
        <f>SUM(F2:F6)</f>
        <v>0</v>
      </c>
      <c r="I7" s="52"/>
      <c r="J7" s="155">
        <f>F17</f>
        <v>0</v>
      </c>
      <c r="K7" s="156" t="s">
        <v>6</v>
      </c>
      <c r="L7" s="52"/>
    </row>
    <row r="8" spans="1:13" s="57" customFormat="1" ht="15" customHeight="1" x14ac:dyDescent="0.25">
      <c r="A8" s="56"/>
      <c r="B8" s="185" t="s">
        <v>113</v>
      </c>
      <c r="C8" s="185"/>
      <c r="D8" s="185"/>
      <c r="E8" s="138" t="s">
        <v>111</v>
      </c>
      <c r="F8" s="139">
        <f>E80</f>
        <v>0</v>
      </c>
      <c r="I8" s="56"/>
      <c r="J8" s="158"/>
      <c r="K8" s="159"/>
      <c r="L8" s="56"/>
    </row>
    <row r="9" spans="1:13" ht="42.75" customHeight="1" x14ac:dyDescent="0.25">
      <c r="A9" s="52"/>
      <c r="B9" s="197" t="s">
        <v>114</v>
      </c>
      <c r="C9" s="177" t="s">
        <v>115</v>
      </c>
      <c r="D9" s="178"/>
      <c r="E9" s="138" t="s">
        <v>111</v>
      </c>
      <c r="F9" s="139">
        <f>E90</f>
        <v>0</v>
      </c>
      <c r="I9" s="52"/>
      <c r="J9" s="155">
        <f>J4+J7</f>
        <v>0</v>
      </c>
      <c r="K9" s="156" t="s">
        <v>7</v>
      </c>
      <c r="L9" s="52"/>
      <c r="M9" s="50" t="str">
        <f>IF(L9="","",VLOOKUP(L9,Tablas!$A$2:$B$9,2,FALSE))</f>
        <v/>
      </c>
    </row>
    <row r="10" spans="1:13" x14ac:dyDescent="0.25">
      <c r="A10" s="52"/>
      <c r="B10" s="198"/>
      <c r="C10" s="177" t="s">
        <v>116</v>
      </c>
      <c r="D10" s="178"/>
      <c r="E10" s="142" t="s">
        <v>111</v>
      </c>
      <c r="F10" s="143">
        <f>I101</f>
        <v>0</v>
      </c>
      <c r="G10" s="112"/>
      <c r="I10" s="52"/>
      <c r="J10" s="156"/>
      <c r="K10" s="156"/>
      <c r="L10" s="52"/>
    </row>
    <row r="11" spans="1:13" ht="30" x14ac:dyDescent="0.25">
      <c r="A11" s="52"/>
      <c r="B11" s="198"/>
      <c r="C11" s="179" t="s">
        <v>121</v>
      </c>
      <c r="D11" s="144" t="s">
        <v>117</v>
      </c>
      <c r="E11" s="138" t="s">
        <v>111</v>
      </c>
      <c r="F11" s="139">
        <f>E116</f>
        <v>0</v>
      </c>
      <c r="I11" s="52"/>
      <c r="J11" s="155">
        <f>J12+J13+J14</f>
        <v>0</v>
      </c>
      <c r="K11" s="156" t="s">
        <v>9</v>
      </c>
      <c r="L11" s="52"/>
    </row>
    <row r="12" spans="1:13" ht="30" x14ac:dyDescent="0.25">
      <c r="A12" s="52"/>
      <c r="B12" s="198"/>
      <c r="C12" s="179"/>
      <c r="D12" s="144" t="s">
        <v>118</v>
      </c>
      <c r="E12" s="138" t="s">
        <v>111</v>
      </c>
      <c r="F12" s="139">
        <f>E125</f>
        <v>0</v>
      </c>
      <c r="I12" s="52"/>
      <c r="J12" s="155">
        <f>I102</f>
        <v>0</v>
      </c>
      <c r="K12" s="160" t="s">
        <v>10</v>
      </c>
      <c r="L12" s="52"/>
    </row>
    <row r="13" spans="1:13" ht="15" customHeight="1" x14ac:dyDescent="0.25">
      <c r="A13" s="52"/>
      <c r="B13" s="198"/>
      <c r="C13" s="179"/>
      <c r="D13" s="144" t="s">
        <v>119</v>
      </c>
      <c r="E13" s="138" t="s">
        <v>111</v>
      </c>
      <c r="F13" s="145">
        <f>E136</f>
        <v>0</v>
      </c>
      <c r="I13" s="52"/>
      <c r="J13" s="155">
        <f>ROUND(F19*0.05,2)</f>
        <v>0</v>
      </c>
      <c r="K13" s="160" t="s">
        <v>11</v>
      </c>
      <c r="L13" s="52"/>
    </row>
    <row r="14" spans="1:13" ht="28.5" x14ac:dyDescent="0.25">
      <c r="A14" s="52"/>
      <c r="B14" s="199"/>
      <c r="C14" s="179"/>
      <c r="D14" s="146" t="s">
        <v>120</v>
      </c>
      <c r="E14" s="140" t="s">
        <v>111</v>
      </c>
      <c r="F14" s="141">
        <f>SUM(F11:F13)</f>
        <v>0</v>
      </c>
      <c r="I14" s="52"/>
      <c r="J14" s="155">
        <f>ROUND((F17-J13)/3,2)</f>
        <v>0</v>
      </c>
      <c r="K14" s="160" t="s">
        <v>12</v>
      </c>
      <c r="L14" s="52"/>
    </row>
    <row r="15" spans="1:13" ht="15" customHeight="1" x14ac:dyDescent="0.25">
      <c r="A15" s="52"/>
      <c r="B15" s="184" t="s">
        <v>122</v>
      </c>
      <c r="C15" s="184"/>
      <c r="D15" s="184"/>
      <c r="E15" s="140" t="s">
        <v>111</v>
      </c>
      <c r="F15" s="141">
        <f>F9+F10+F14</f>
        <v>0</v>
      </c>
      <c r="J15" s="53"/>
      <c r="K15" s="54"/>
      <c r="L15" s="52"/>
    </row>
    <row r="16" spans="1:13" s="57" customFormat="1" ht="15" customHeight="1" x14ac:dyDescent="0.25">
      <c r="A16" s="56"/>
      <c r="B16" s="185" t="s">
        <v>123</v>
      </c>
      <c r="C16" s="185"/>
      <c r="D16" s="185"/>
      <c r="E16" s="138" t="s">
        <v>111</v>
      </c>
      <c r="F16" s="145">
        <f>E147</f>
        <v>0</v>
      </c>
      <c r="G16" s="50"/>
      <c r="J16" s="59"/>
      <c r="K16" s="60"/>
      <c r="L16" s="56"/>
    </row>
    <row r="17" spans="1:12" s="57" customFormat="1" ht="15" customHeight="1" x14ac:dyDescent="0.25">
      <c r="A17" s="56"/>
      <c r="B17" s="200" t="s">
        <v>125</v>
      </c>
      <c r="C17" s="200"/>
      <c r="D17" s="200"/>
      <c r="E17" s="140" t="s">
        <v>111</v>
      </c>
      <c r="F17" s="141">
        <f>ROUND((F7+F15)*25%,2)</f>
        <v>0</v>
      </c>
      <c r="J17" s="59"/>
      <c r="K17" s="60"/>
      <c r="L17" s="56"/>
    </row>
    <row r="18" spans="1:12" s="57" customFormat="1" ht="15" customHeight="1" x14ac:dyDescent="0.25">
      <c r="A18" s="56"/>
      <c r="B18" s="200" t="s">
        <v>126</v>
      </c>
      <c r="C18" s="200"/>
      <c r="D18" s="200"/>
      <c r="E18" s="140" t="s">
        <v>111</v>
      </c>
      <c r="F18" s="141">
        <f>F7+F8+F15+F16+F17</f>
        <v>0</v>
      </c>
      <c r="J18" s="58"/>
      <c r="K18" s="56"/>
      <c r="L18" s="56"/>
    </row>
    <row r="19" spans="1:12" s="57" customFormat="1" ht="15" customHeight="1" x14ac:dyDescent="0.25">
      <c r="A19" s="56"/>
      <c r="B19" s="185" t="s">
        <v>127</v>
      </c>
      <c r="C19" s="185"/>
      <c r="D19" s="185"/>
      <c r="E19" s="147" t="s">
        <v>111</v>
      </c>
      <c r="F19" s="148">
        <f>F18</f>
        <v>0</v>
      </c>
      <c r="G19" s="50"/>
      <c r="J19" s="58"/>
      <c r="K19" s="56"/>
      <c r="L19" s="56"/>
    </row>
    <row r="22" spans="1:12" x14ac:dyDescent="0.25">
      <c r="B22" s="211" t="s">
        <v>142</v>
      </c>
      <c r="C22" s="211"/>
      <c r="D22" s="211"/>
      <c r="E22" s="55">
        <f>F7+F8+F15+F16</f>
        <v>0</v>
      </c>
    </row>
    <row r="25" spans="1:12" ht="15.75" thickBot="1" x14ac:dyDescent="0.3"/>
    <row r="26" spans="1:12" ht="15.75" thickBot="1" x14ac:dyDescent="0.3">
      <c r="A26" s="161" t="s">
        <v>13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8" spans="1:12" ht="18.75" x14ac:dyDescent="0.3">
      <c r="C28" s="61" t="s">
        <v>14</v>
      </c>
      <c r="E28" s="62" t="s">
        <v>15</v>
      </c>
      <c r="F28" s="63" t="s">
        <v>16</v>
      </c>
    </row>
    <row r="29" spans="1:12" ht="15.75" thickBot="1" x14ac:dyDescent="0.3"/>
    <row r="30" spans="1:12" x14ac:dyDescent="0.25">
      <c r="C30" s="190" t="s">
        <v>0</v>
      </c>
      <c r="D30" s="191"/>
      <c r="E30" s="116"/>
      <c r="F30" s="117"/>
      <c r="G30" s="117" t="s">
        <v>19</v>
      </c>
      <c r="H30" s="118" t="s">
        <v>20</v>
      </c>
    </row>
    <row r="31" spans="1:12" s="57" customFormat="1" x14ac:dyDescent="0.25">
      <c r="C31" s="205" t="s">
        <v>137</v>
      </c>
      <c r="D31" s="206"/>
      <c r="E31" s="128" t="s">
        <v>17</v>
      </c>
      <c r="F31" s="128" t="s">
        <v>18</v>
      </c>
      <c r="G31" s="128" t="s">
        <v>19</v>
      </c>
      <c r="H31" s="129" t="s">
        <v>20</v>
      </c>
    </row>
    <row r="32" spans="1:12" x14ac:dyDescent="0.25">
      <c r="C32" s="201"/>
      <c r="D32" s="202"/>
      <c r="E32" s="123"/>
      <c r="F32" s="124" t="str">
        <f>IF(E32="","",VLOOKUP(E32,Tablas!$A$2:$B$9,2,FALSE))</f>
        <v/>
      </c>
      <c r="G32" s="134"/>
      <c r="H32" s="126" t="str">
        <f>IF(G32="","",F32*G32)</f>
        <v/>
      </c>
    </row>
    <row r="33" spans="3:8" x14ac:dyDescent="0.25">
      <c r="C33" s="203"/>
      <c r="D33" s="204"/>
      <c r="E33" s="123"/>
      <c r="F33" s="125" t="str">
        <f>IF(E33="","",VLOOKUP(E33,Tablas!$A$2:$B$9,2,FALSE))</f>
        <v/>
      </c>
      <c r="G33" s="135"/>
      <c r="H33" s="127" t="str">
        <f>IF(G33="","",F33*G33)</f>
        <v/>
      </c>
    </row>
    <row r="34" spans="3:8" x14ac:dyDescent="0.25">
      <c r="C34" s="207" t="s">
        <v>138</v>
      </c>
      <c r="D34" s="208"/>
      <c r="E34" s="130"/>
      <c r="F34" s="131"/>
      <c r="G34" s="132">
        <f>SUM(G32:G33)</f>
        <v>0</v>
      </c>
      <c r="H34" s="133">
        <f>SUM(H32:H33)</f>
        <v>0</v>
      </c>
    </row>
    <row r="35" spans="3:8" x14ac:dyDescent="0.25">
      <c r="C35" s="209" t="s">
        <v>139</v>
      </c>
      <c r="D35" s="210"/>
      <c r="E35" s="210"/>
      <c r="F35" s="128" t="s">
        <v>18</v>
      </c>
      <c r="G35" s="128" t="s">
        <v>19</v>
      </c>
      <c r="H35" s="129" t="s">
        <v>20</v>
      </c>
    </row>
    <row r="36" spans="3:8" x14ac:dyDescent="0.25">
      <c r="C36" s="212" t="s">
        <v>141</v>
      </c>
      <c r="D36" s="213"/>
      <c r="E36" s="214"/>
      <c r="F36" s="134"/>
      <c r="G36" s="134"/>
      <c r="H36" s="126" t="str">
        <f>IF(G36="","",F36*G36)</f>
        <v/>
      </c>
    </row>
    <row r="37" spans="3:8" x14ac:dyDescent="0.25">
      <c r="C37" s="207" t="s">
        <v>140</v>
      </c>
      <c r="D37" s="208"/>
      <c r="E37" s="130"/>
      <c r="F37" s="131"/>
      <c r="G37" s="132">
        <f>G36</f>
        <v>0</v>
      </c>
      <c r="H37" s="133">
        <f>SUM(H36)</f>
        <v>0</v>
      </c>
    </row>
    <row r="38" spans="3:8" ht="15.75" thickBot="1" x14ac:dyDescent="0.3">
      <c r="C38" s="193" t="s">
        <v>21</v>
      </c>
      <c r="D38" s="194"/>
      <c r="E38" s="119"/>
      <c r="F38" s="120"/>
      <c r="G38" s="121">
        <f>G34+G37</f>
        <v>0</v>
      </c>
      <c r="H38" s="122">
        <f>H34+H37</f>
        <v>0</v>
      </c>
    </row>
    <row r="39" spans="3:8" ht="15.75" thickBot="1" x14ac:dyDescent="0.3">
      <c r="C39" s="195" t="s">
        <v>22</v>
      </c>
      <c r="D39" s="196"/>
      <c r="E39" s="113" t="s">
        <v>17</v>
      </c>
      <c r="F39" s="114" t="s">
        <v>18</v>
      </c>
      <c r="G39" s="114" t="s">
        <v>19</v>
      </c>
      <c r="H39" s="115" t="s">
        <v>20</v>
      </c>
    </row>
    <row r="40" spans="3:8" x14ac:dyDescent="0.25">
      <c r="C40" s="175"/>
      <c r="D40" s="176"/>
      <c r="E40" s="25"/>
      <c r="F40" s="67" t="str">
        <f>IF(E40="","",VLOOKUP(E40,Tablas!$A$2:$B$9,2,FALSE))</f>
        <v/>
      </c>
      <c r="G40" s="25"/>
      <c r="H40" s="68" t="str">
        <f t="shared" ref="H40:H47" si="0">IF(G40="","",F40*G40)</f>
        <v/>
      </c>
    </row>
    <row r="41" spans="3:8" x14ac:dyDescent="0.25">
      <c r="C41" s="168"/>
      <c r="D41" s="167"/>
      <c r="E41" s="29"/>
      <c r="F41" s="74" t="str">
        <f>IF(E41="","",VLOOKUP(E41,Tablas!$A$2:$B$9,2,FALSE))</f>
        <v/>
      </c>
      <c r="G41" s="29"/>
      <c r="H41" s="75" t="str">
        <f t="shared" si="0"/>
        <v/>
      </c>
    </row>
    <row r="42" spans="3:8" x14ac:dyDescent="0.25">
      <c r="C42" s="168"/>
      <c r="D42" s="167"/>
      <c r="E42" s="29"/>
      <c r="F42" s="74" t="str">
        <f>IF(E42="","",VLOOKUP(E42,Tablas!$A$2:$B$9,2,FALSE))</f>
        <v/>
      </c>
      <c r="G42" s="29"/>
      <c r="H42" s="75" t="str">
        <f t="shared" si="0"/>
        <v/>
      </c>
    </row>
    <row r="43" spans="3:8" x14ac:dyDescent="0.25">
      <c r="C43" s="168"/>
      <c r="D43" s="167"/>
      <c r="E43" s="29"/>
      <c r="F43" s="74" t="str">
        <f>IF(E43="","",VLOOKUP(E43,Tablas!$A$2:$B$9,2,FALSE))</f>
        <v/>
      </c>
      <c r="G43" s="29"/>
      <c r="H43" s="75" t="str">
        <f t="shared" si="0"/>
        <v/>
      </c>
    </row>
    <row r="44" spans="3:8" x14ac:dyDescent="0.25">
      <c r="C44" s="168"/>
      <c r="D44" s="167"/>
      <c r="E44" s="29"/>
      <c r="F44" s="74" t="str">
        <f>IF(E44="","",VLOOKUP(E44,Tablas!$A$2:$B$9,2,FALSE))</f>
        <v/>
      </c>
      <c r="G44" s="29"/>
      <c r="H44" s="75" t="str">
        <f t="shared" si="0"/>
        <v/>
      </c>
    </row>
    <row r="45" spans="3:8" x14ac:dyDescent="0.25">
      <c r="C45" s="168"/>
      <c r="D45" s="167"/>
      <c r="E45" s="29"/>
      <c r="F45" s="74" t="str">
        <f>IF(E45="","",VLOOKUP(E45,Tablas!$A$2:$B$9,2,FALSE))</f>
        <v/>
      </c>
      <c r="G45" s="29"/>
      <c r="H45" s="75" t="str">
        <f t="shared" si="0"/>
        <v/>
      </c>
    </row>
    <row r="46" spans="3:8" x14ac:dyDescent="0.25">
      <c r="C46" s="168"/>
      <c r="D46" s="167"/>
      <c r="E46" s="29"/>
      <c r="F46" s="74" t="str">
        <f>IF(E46="","",VLOOKUP(E46,Tablas!$A$2:$B$9,2,FALSE))</f>
        <v/>
      </c>
      <c r="G46" s="29"/>
      <c r="H46" s="75" t="str">
        <f t="shared" si="0"/>
        <v/>
      </c>
    </row>
    <row r="47" spans="3:8" x14ac:dyDescent="0.25">
      <c r="C47" s="169"/>
      <c r="D47" s="170"/>
      <c r="E47" s="26"/>
      <c r="F47" s="76" t="str">
        <f>IF(E47="","",VLOOKUP(E47,Tablas!$A$2:$B$9,2,FALSE))</f>
        <v/>
      </c>
      <c r="G47" s="26"/>
      <c r="H47" s="69" t="str">
        <f t="shared" si="0"/>
        <v/>
      </c>
    </row>
    <row r="48" spans="3:8" x14ac:dyDescent="0.25">
      <c r="C48" s="188" t="s">
        <v>23</v>
      </c>
      <c r="D48" s="189"/>
      <c r="E48" s="70"/>
      <c r="F48" s="71"/>
      <c r="G48" s="72">
        <f>SUM(G40:G47)</f>
        <v>0</v>
      </c>
      <c r="H48" s="73">
        <f>SUM(H40:H47)</f>
        <v>0</v>
      </c>
    </row>
    <row r="49" spans="2:11" ht="30" x14ac:dyDescent="0.25">
      <c r="C49" s="180" t="s">
        <v>24</v>
      </c>
      <c r="D49" s="181"/>
      <c r="E49" s="64" t="s">
        <v>17</v>
      </c>
      <c r="F49" s="65" t="s">
        <v>18</v>
      </c>
      <c r="G49" s="65" t="s">
        <v>19</v>
      </c>
      <c r="H49" s="66" t="s">
        <v>20</v>
      </c>
      <c r="I49" s="77" t="s">
        <v>25</v>
      </c>
      <c r="J49" s="78" t="s">
        <v>26</v>
      </c>
      <c r="K49" s="79" t="s">
        <v>27</v>
      </c>
    </row>
    <row r="50" spans="2:11" ht="33.75" customHeight="1" x14ac:dyDescent="0.25">
      <c r="B50" s="80" t="str">
        <f t="shared" ref="B50:B55" si="1">IF(F50="","",IF(F50&lt;I50,"ERROR: coste &lt; min.",IF(F50&gt;J50,"ERROR: coste &gt; max.","")))</f>
        <v/>
      </c>
      <c r="C50" s="168"/>
      <c r="D50" s="167"/>
      <c r="E50" s="29"/>
      <c r="F50" s="30"/>
      <c r="G50" s="29"/>
      <c r="H50" s="75" t="str">
        <f t="shared" ref="H50:H55" si="2">IF(G50="","",F50*G50)</f>
        <v/>
      </c>
      <c r="I50" s="153" t="str">
        <f>IF(E50="","",VLOOKUP(E50,Tablas!$A$16:$D$27,2,FALSE))</f>
        <v/>
      </c>
      <c r="J50" s="154" t="str">
        <f>IF(E50="","",VLOOKUP(E50,Tablas!$A$16:$D$27,3,FALSE))</f>
        <v/>
      </c>
      <c r="K50" s="152" t="str">
        <f>IF(E50="","",VLOOKUP(E50,Tablas!$A$16:$D$27,4,FALSE))</f>
        <v/>
      </c>
    </row>
    <row r="51" spans="2:11" ht="33.75" customHeight="1" x14ac:dyDescent="0.25">
      <c r="B51" s="80" t="str">
        <f t="shared" si="1"/>
        <v/>
      </c>
      <c r="C51" s="168"/>
      <c r="D51" s="167"/>
      <c r="E51" s="29"/>
      <c r="F51" s="30"/>
      <c r="G51" s="29"/>
      <c r="H51" s="75" t="str">
        <f t="shared" si="2"/>
        <v/>
      </c>
      <c r="I51" s="153" t="str">
        <f>IF(E51="","",VLOOKUP(E51,Tablas!$A$16:$D$27,2,FALSE))</f>
        <v/>
      </c>
      <c r="J51" s="154" t="str">
        <f>IF(E51="","",VLOOKUP(E51,Tablas!$A$16:$D$27,3,FALSE))</f>
        <v/>
      </c>
      <c r="K51" s="152" t="str">
        <f>IF(E51="","",VLOOKUP(E51,Tablas!$A$16:$D$27,4,FALSE))</f>
        <v/>
      </c>
    </row>
    <row r="52" spans="2:11" ht="33.75" customHeight="1" x14ac:dyDescent="0.25">
      <c r="B52" s="80" t="str">
        <f t="shared" si="1"/>
        <v/>
      </c>
      <c r="C52" s="168"/>
      <c r="D52" s="167"/>
      <c r="E52" s="29"/>
      <c r="F52" s="30"/>
      <c r="G52" s="29"/>
      <c r="H52" s="75" t="str">
        <f t="shared" si="2"/>
        <v/>
      </c>
      <c r="I52" s="153" t="str">
        <f>IF(E52="","",VLOOKUP(E52,Tablas!$A$16:$D$27,2,FALSE))</f>
        <v/>
      </c>
      <c r="J52" s="154" t="str">
        <f>IF(E52="","",VLOOKUP(E52,Tablas!$A$16:$D$27,3,FALSE))</f>
        <v/>
      </c>
      <c r="K52" s="152" t="str">
        <f>IF(E52="","",VLOOKUP(E52,Tablas!$A$16:$D$27,4,FALSE))</f>
        <v/>
      </c>
    </row>
    <row r="53" spans="2:11" ht="33.75" customHeight="1" x14ac:dyDescent="0.25">
      <c r="B53" s="80" t="str">
        <f t="shared" si="1"/>
        <v/>
      </c>
      <c r="C53" s="168"/>
      <c r="D53" s="167"/>
      <c r="E53" s="29"/>
      <c r="F53" s="30"/>
      <c r="G53" s="29"/>
      <c r="H53" s="75" t="str">
        <f t="shared" si="2"/>
        <v/>
      </c>
      <c r="I53" s="153" t="str">
        <f>IF(E53="","",VLOOKUP(E53,Tablas!$A$16:$D$27,2,FALSE))</f>
        <v/>
      </c>
      <c r="J53" s="154" t="str">
        <f>IF(E53="","",VLOOKUP(E53,Tablas!$A$16:$D$27,3,FALSE))</f>
        <v/>
      </c>
      <c r="K53" s="152" t="str">
        <f>IF(E53="","",VLOOKUP(E53,Tablas!$A$16:$D$27,4,FALSE))</f>
        <v/>
      </c>
    </row>
    <row r="54" spans="2:11" ht="33.75" customHeight="1" x14ac:dyDescent="0.25">
      <c r="B54" s="80" t="str">
        <f t="shared" si="1"/>
        <v/>
      </c>
      <c r="C54" s="168"/>
      <c r="D54" s="167"/>
      <c r="E54" s="29"/>
      <c r="F54" s="30"/>
      <c r="G54" s="29"/>
      <c r="H54" s="75" t="str">
        <f t="shared" si="2"/>
        <v/>
      </c>
      <c r="I54" s="153" t="str">
        <f>IF(E54="","",VLOOKUP(E54,Tablas!$A$16:$D$27,2,FALSE))</f>
        <v/>
      </c>
      <c r="J54" s="154" t="str">
        <f>IF(E54="","",VLOOKUP(E54,Tablas!$A$16:$D$27,3,FALSE))</f>
        <v/>
      </c>
      <c r="K54" s="152" t="str">
        <f>IF(E54="","",VLOOKUP(E54,Tablas!$A$16:$D$27,4,FALSE))</f>
        <v/>
      </c>
    </row>
    <row r="55" spans="2:11" ht="33.75" customHeight="1" x14ac:dyDescent="0.25">
      <c r="B55" s="80" t="str">
        <f t="shared" si="1"/>
        <v/>
      </c>
      <c r="C55" s="168"/>
      <c r="D55" s="167"/>
      <c r="E55" s="29"/>
      <c r="F55" s="30"/>
      <c r="G55" s="29"/>
      <c r="H55" s="75" t="str">
        <f t="shared" si="2"/>
        <v/>
      </c>
      <c r="I55" s="153" t="str">
        <f>IF(E55="","",VLOOKUP(E55,Tablas!$A$16:$D$27,2,FALSE))</f>
        <v/>
      </c>
      <c r="J55" s="154" t="str">
        <f>IF(E55="","",VLOOKUP(E55,Tablas!$A$16:$D$27,3,FALSE))</f>
        <v/>
      </c>
      <c r="K55" s="152" t="str">
        <f>IF(E55="","",VLOOKUP(E55,Tablas!$A$16:$D$27,4,FALSE))</f>
        <v/>
      </c>
    </row>
    <row r="56" spans="2:11" ht="15.75" thickBot="1" x14ac:dyDescent="0.3">
      <c r="C56" s="188" t="s">
        <v>28</v>
      </c>
      <c r="D56" s="189"/>
      <c r="E56" s="70"/>
      <c r="F56" s="71"/>
      <c r="G56" s="72">
        <f>SUM(G50:G55)</f>
        <v>0</v>
      </c>
      <c r="H56" s="73">
        <f>SUM(H50:H55)</f>
        <v>0</v>
      </c>
    </row>
    <row r="57" spans="2:11" ht="30" x14ac:dyDescent="0.25">
      <c r="C57" s="180" t="s">
        <v>29</v>
      </c>
      <c r="D57" s="181"/>
      <c r="E57" s="64" t="s">
        <v>17</v>
      </c>
      <c r="F57" s="65" t="s">
        <v>18</v>
      </c>
      <c r="G57" s="65" t="s">
        <v>19</v>
      </c>
      <c r="H57" s="66" t="s">
        <v>20</v>
      </c>
      <c r="I57" s="77" t="s">
        <v>25</v>
      </c>
      <c r="J57" s="78" t="s">
        <v>26</v>
      </c>
      <c r="K57" s="79" t="s">
        <v>27</v>
      </c>
    </row>
    <row r="58" spans="2:11" ht="27" customHeight="1" x14ac:dyDescent="0.25">
      <c r="B58" s="80" t="str">
        <f t="shared" ref="B58:B63" si="3">IF(F58="","",IF(F58&lt;I58,"ERROR: coste &lt; min.",IF(F58&gt;J58,"ERROR: coste &gt; max.","")))</f>
        <v/>
      </c>
      <c r="C58" s="168"/>
      <c r="D58" s="167"/>
      <c r="E58" s="29"/>
      <c r="F58" s="30"/>
      <c r="G58" s="29"/>
      <c r="H58" s="75" t="str">
        <f t="shared" ref="H58:H63" si="4">IF(G58="","",F58*G58)</f>
        <v/>
      </c>
      <c r="I58" s="153" t="str">
        <f>IF(E58="","",VLOOKUP(E58,Tablas!$A$16:$D$27,2,FALSE))</f>
        <v/>
      </c>
      <c r="J58" s="154" t="str">
        <f>IF(E58="","",VLOOKUP(E58,Tablas!$A$16:$D$27,3,FALSE))</f>
        <v/>
      </c>
      <c r="K58" s="152" t="str">
        <f>IF(E58="","",VLOOKUP(E58,Tablas!$A$16:$D$27,4,FALSE))</f>
        <v/>
      </c>
    </row>
    <row r="59" spans="2:11" ht="27" customHeight="1" x14ac:dyDescent="0.25">
      <c r="B59" s="80" t="str">
        <f t="shared" si="3"/>
        <v/>
      </c>
      <c r="C59" s="168"/>
      <c r="D59" s="167"/>
      <c r="E59" s="29"/>
      <c r="F59" s="30"/>
      <c r="G59" s="29"/>
      <c r="H59" s="75" t="str">
        <f t="shared" si="4"/>
        <v/>
      </c>
      <c r="I59" s="153" t="str">
        <f>IF(E59="","",VLOOKUP(E59,Tablas!$A$16:$D$27,2,FALSE))</f>
        <v/>
      </c>
      <c r="J59" s="154" t="str">
        <f>IF(E59="","",VLOOKUP(E59,Tablas!$A$16:$D$27,3,FALSE))</f>
        <v/>
      </c>
      <c r="K59" s="152" t="str">
        <f>IF(E59="","",VLOOKUP(E59,Tablas!$A$16:$D$27,4,FALSE))</f>
        <v/>
      </c>
    </row>
    <row r="60" spans="2:11" ht="27" customHeight="1" x14ac:dyDescent="0.25">
      <c r="B60" s="80" t="str">
        <f t="shared" si="3"/>
        <v/>
      </c>
      <c r="C60" s="168"/>
      <c r="D60" s="167"/>
      <c r="E60" s="29"/>
      <c r="F60" s="30"/>
      <c r="G60" s="29"/>
      <c r="H60" s="75" t="str">
        <f t="shared" si="4"/>
        <v/>
      </c>
      <c r="I60" s="153" t="str">
        <f>IF(E60="","",VLOOKUP(E60,Tablas!$A$16:$D$27,2,FALSE))</f>
        <v/>
      </c>
      <c r="J60" s="154" t="str">
        <f>IF(E60="","",VLOOKUP(E60,Tablas!$A$16:$D$27,3,FALSE))</f>
        <v/>
      </c>
      <c r="K60" s="152" t="str">
        <f>IF(E60="","",VLOOKUP(E60,Tablas!$A$16:$D$27,4,FALSE))</f>
        <v/>
      </c>
    </row>
    <row r="61" spans="2:11" ht="27" customHeight="1" x14ac:dyDescent="0.25">
      <c r="B61" s="80" t="str">
        <f t="shared" si="3"/>
        <v/>
      </c>
      <c r="C61" s="168"/>
      <c r="D61" s="167"/>
      <c r="E61" s="29"/>
      <c r="F61" s="30"/>
      <c r="G61" s="29"/>
      <c r="H61" s="75" t="str">
        <f t="shared" si="4"/>
        <v/>
      </c>
      <c r="I61" s="153" t="str">
        <f>IF(E61="","",VLOOKUP(E61,Tablas!$A$16:$D$27,2,FALSE))</f>
        <v/>
      </c>
      <c r="J61" s="154" t="str">
        <f>IF(E61="","",VLOOKUP(E61,Tablas!$A$16:$D$27,3,FALSE))</f>
        <v/>
      </c>
      <c r="K61" s="152" t="str">
        <f>IF(E61="","",VLOOKUP(E61,Tablas!$A$16:$D$27,4,FALSE))</f>
        <v/>
      </c>
    </row>
    <row r="62" spans="2:11" ht="27" customHeight="1" x14ac:dyDescent="0.25">
      <c r="B62" s="80" t="str">
        <f t="shared" si="3"/>
        <v/>
      </c>
      <c r="C62" s="168"/>
      <c r="D62" s="167"/>
      <c r="E62" s="29"/>
      <c r="F62" s="30"/>
      <c r="G62" s="29"/>
      <c r="H62" s="75" t="str">
        <f t="shared" si="4"/>
        <v/>
      </c>
      <c r="I62" s="153" t="str">
        <f>IF(E62="","",VLOOKUP(E62,Tablas!$A$16:$D$27,2,FALSE))</f>
        <v/>
      </c>
      <c r="J62" s="154" t="str">
        <f>IF(E62="","",VLOOKUP(E62,Tablas!$A$16:$D$27,3,FALSE))</f>
        <v/>
      </c>
      <c r="K62" s="152" t="str">
        <f>IF(E62="","",VLOOKUP(E62,Tablas!$A$16:$D$27,4,FALSE))</f>
        <v/>
      </c>
    </row>
    <row r="63" spans="2:11" ht="27" customHeight="1" x14ac:dyDescent="0.25">
      <c r="B63" s="80" t="str">
        <f t="shared" si="3"/>
        <v/>
      </c>
      <c r="C63" s="168"/>
      <c r="D63" s="167"/>
      <c r="E63" s="29"/>
      <c r="F63" s="30"/>
      <c r="G63" s="29"/>
      <c r="H63" s="75" t="str">
        <f t="shared" si="4"/>
        <v/>
      </c>
      <c r="I63" s="153" t="str">
        <f>IF(E63="","",VLOOKUP(E63,Tablas!$A$16:$D$27,2,FALSE))</f>
        <v/>
      </c>
      <c r="J63" s="154" t="str">
        <f>IF(E63="","",VLOOKUP(E63,Tablas!$A$16:$D$27,3,FALSE))</f>
        <v/>
      </c>
      <c r="K63" s="152" t="str">
        <f>IF(E63="","",VLOOKUP(E63,Tablas!$A$16:$D$27,4,FALSE))</f>
        <v/>
      </c>
    </row>
    <row r="64" spans="2:11" x14ac:dyDescent="0.25">
      <c r="C64" s="188" t="s">
        <v>30</v>
      </c>
      <c r="D64" s="189"/>
      <c r="E64" s="70"/>
      <c r="F64" s="71"/>
      <c r="G64" s="72">
        <f>SUM(G58:G63)</f>
        <v>0</v>
      </c>
      <c r="H64" s="73">
        <f>SUM(H58:H63)</f>
        <v>0</v>
      </c>
    </row>
    <row r="65" spans="2:11" ht="30" x14ac:dyDescent="0.25">
      <c r="C65" s="180" t="s">
        <v>31</v>
      </c>
      <c r="D65" s="181"/>
      <c r="E65" s="64" t="s">
        <v>17</v>
      </c>
      <c r="F65" s="65" t="s">
        <v>18</v>
      </c>
      <c r="G65" s="65" t="s">
        <v>19</v>
      </c>
      <c r="H65" s="66" t="s">
        <v>20</v>
      </c>
      <c r="I65" s="77" t="s">
        <v>25</v>
      </c>
      <c r="J65" s="78" t="s">
        <v>26</v>
      </c>
      <c r="K65" s="79" t="s">
        <v>27</v>
      </c>
    </row>
    <row r="66" spans="2:11" ht="27.75" customHeight="1" x14ac:dyDescent="0.25">
      <c r="B66" s="80" t="str">
        <f>IF(F66="","",IF(F66&lt;I66,"ERROR: coste &lt; min.",IF(F66&gt;J66,"ERROR: coste &gt; max.","")))</f>
        <v/>
      </c>
      <c r="C66" s="168"/>
      <c r="D66" s="167"/>
      <c r="E66" s="29"/>
      <c r="F66" s="30"/>
      <c r="G66" s="29"/>
      <c r="H66" s="75" t="str">
        <f>IF(G66="","",F66*G66)</f>
        <v/>
      </c>
      <c r="I66" s="153" t="str">
        <f>IF(E66="","",VLOOKUP(E66,Tablas!$A$16:$D$27,2,FALSE))</f>
        <v/>
      </c>
      <c r="J66" s="154" t="str">
        <f>IF(E66="","",VLOOKUP(E66,Tablas!$A$16:$D$27,3,FALSE))</f>
        <v/>
      </c>
      <c r="K66" s="152" t="str">
        <f>IF(E66="","",VLOOKUP(E66,Tablas!$A$16:$D$27,4,FALSE))</f>
        <v/>
      </c>
    </row>
    <row r="67" spans="2:11" ht="27.75" customHeight="1" x14ac:dyDescent="0.25">
      <c r="B67" s="80" t="str">
        <f>IF(F67="","",IF(F67&lt;I67,"ERROR: coste &lt; min.",IF(F67&gt;J67,"ERROR: coste &gt; max.","")))</f>
        <v/>
      </c>
      <c r="C67" s="168"/>
      <c r="D67" s="167"/>
      <c r="E67" s="29"/>
      <c r="F67" s="30"/>
      <c r="G67" s="29"/>
      <c r="H67" s="75" t="str">
        <f>IF(G67="","",F67*G67)</f>
        <v/>
      </c>
      <c r="I67" s="153" t="str">
        <f>IF(E67="","",VLOOKUP(E67,Tablas!$A$16:$D$27,2,FALSE))</f>
        <v/>
      </c>
      <c r="J67" s="154" t="str">
        <f>IF(E67="","",VLOOKUP(E67,Tablas!$A$16:$D$27,3,FALSE))</f>
        <v/>
      </c>
      <c r="K67" s="152" t="str">
        <f>IF(E67="","",VLOOKUP(E67,Tablas!$A$16:$D$27,4,FALSE))</f>
        <v/>
      </c>
    </row>
    <row r="68" spans="2:11" ht="27.75" customHeight="1" x14ac:dyDescent="0.25">
      <c r="B68" s="80" t="str">
        <f>IF(F68="","",IF(F68&lt;I68,"ERROR: coste &lt; min.",IF(F68&gt;J68,"ERROR: coste &gt; max.","")))</f>
        <v/>
      </c>
      <c r="C68" s="168"/>
      <c r="D68" s="167"/>
      <c r="E68" s="29"/>
      <c r="F68" s="30"/>
      <c r="G68" s="29"/>
      <c r="H68" s="75" t="str">
        <f>IF(G68="","",F68*G68)</f>
        <v/>
      </c>
      <c r="I68" s="153" t="str">
        <f>IF(E68="","",VLOOKUP(E68,Tablas!$A$16:$D$27,2,FALSE))</f>
        <v/>
      </c>
      <c r="J68" s="154" t="str">
        <f>IF(E68="","",VLOOKUP(E68,Tablas!$A$16:$D$27,3,FALSE))</f>
        <v/>
      </c>
      <c r="K68" s="152" t="str">
        <f>IF(E68="","",VLOOKUP(E68,Tablas!$A$16:$D$27,4,FALSE))</f>
        <v/>
      </c>
    </row>
    <row r="69" spans="2:11" ht="15.75" thickBot="1" x14ac:dyDescent="0.3">
      <c r="C69" s="188" t="s">
        <v>32</v>
      </c>
      <c r="D69" s="189"/>
      <c r="E69" s="70"/>
      <c r="F69" s="71"/>
      <c r="G69" s="72">
        <f>SUM(G66:G68)</f>
        <v>0</v>
      </c>
      <c r="H69" s="73">
        <f>SUM(H66:H68)</f>
        <v>0</v>
      </c>
    </row>
    <row r="70" spans="2:11" x14ac:dyDescent="0.25">
      <c r="C70" s="173" t="s">
        <v>33</v>
      </c>
      <c r="D70" s="174"/>
      <c r="E70" s="81"/>
      <c r="F70" s="82"/>
      <c r="G70" s="82"/>
      <c r="H70" s="83">
        <f>H38+H48+H56+H64+H69</f>
        <v>0</v>
      </c>
    </row>
    <row r="72" spans="2:11" ht="15.75" thickBot="1" x14ac:dyDescent="0.3">
      <c r="E72" s="84"/>
    </row>
    <row r="73" spans="2:11" x14ac:dyDescent="0.25">
      <c r="C73" s="173" t="s">
        <v>58</v>
      </c>
      <c r="D73" s="174"/>
      <c r="E73" s="85" t="s">
        <v>35</v>
      </c>
    </row>
    <row r="74" spans="2:11" x14ac:dyDescent="0.25">
      <c r="C74" s="163" t="s">
        <v>58</v>
      </c>
      <c r="D74" s="164"/>
      <c r="E74" s="31"/>
    </row>
    <row r="75" spans="2:11" x14ac:dyDescent="0.25">
      <c r="C75" s="165"/>
      <c r="D75" s="166"/>
      <c r="E75" s="32"/>
    </row>
    <row r="76" spans="2:11" x14ac:dyDescent="0.25">
      <c r="C76" s="165"/>
      <c r="D76" s="166"/>
      <c r="E76" s="32"/>
    </row>
    <row r="77" spans="2:11" x14ac:dyDescent="0.25">
      <c r="C77" s="165"/>
      <c r="D77" s="167"/>
      <c r="E77" s="32"/>
    </row>
    <row r="78" spans="2:11" x14ac:dyDescent="0.25">
      <c r="C78" s="168"/>
      <c r="D78" s="167"/>
      <c r="E78" s="32"/>
    </row>
    <row r="79" spans="2:11" x14ac:dyDescent="0.25">
      <c r="C79" s="169"/>
      <c r="D79" s="170"/>
      <c r="E79" s="32"/>
    </row>
    <row r="80" spans="2:11" x14ac:dyDescent="0.25">
      <c r="C80" s="173" t="s">
        <v>57</v>
      </c>
      <c r="D80" s="174"/>
      <c r="E80" s="86">
        <f>SUM(E74:E79)</f>
        <v>0</v>
      </c>
    </row>
    <row r="82" spans="3:9" ht="15.75" thickBot="1" x14ac:dyDescent="0.3"/>
    <row r="83" spans="3:9" x14ac:dyDescent="0.25">
      <c r="C83" s="173" t="s">
        <v>34</v>
      </c>
      <c r="D83" s="174"/>
      <c r="E83" s="85" t="s">
        <v>35</v>
      </c>
    </row>
    <row r="84" spans="3:9" x14ac:dyDescent="0.25">
      <c r="C84" s="163"/>
      <c r="D84" s="164"/>
      <c r="E84" s="31"/>
    </row>
    <row r="85" spans="3:9" x14ac:dyDescent="0.25">
      <c r="C85" s="168"/>
      <c r="D85" s="167"/>
      <c r="E85" s="32"/>
    </row>
    <row r="86" spans="3:9" x14ac:dyDescent="0.25">
      <c r="C86" s="168"/>
      <c r="D86" s="167"/>
      <c r="E86" s="31"/>
    </row>
    <row r="87" spans="3:9" x14ac:dyDescent="0.25">
      <c r="C87" s="168"/>
      <c r="D87" s="167"/>
      <c r="E87" s="32"/>
    </row>
    <row r="88" spans="3:9" x14ac:dyDescent="0.25">
      <c r="C88" s="168"/>
      <c r="D88" s="167"/>
      <c r="E88" s="31"/>
    </row>
    <row r="89" spans="3:9" x14ac:dyDescent="0.25">
      <c r="C89" s="169"/>
      <c r="D89" s="170"/>
      <c r="E89" s="32"/>
    </row>
    <row r="90" spans="3:9" x14ac:dyDescent="0.25">
      <c r="C90" s="173" t="s">
        <v>36</v>
      </c>
      <c r="D90" s="174"/>
      <c r="E90" s="86">
        <f>SUM(E84:E89)</f>
        <v>0</v>
      </c>
      <c r="G90" s="84"/>
    </row>
    <row r="93" spans="3:9" ht="18.75" x14ac:dyDescent="0.3">
      <c r="C93" s="61" t="s">
        <v>8</v>
      </c>
    </row>
    <row r="95" spans="3:9" ht="30" x14ac:dyDescent="0.25">
      <c r="C95" s="180" t="s">
        <v>37</v>
      </c>
      <c r="D95" s="181" t="s">
        <v>37</v>
      </c>
      <c r="E95" s="87" t="s">
        <v>38</v>
      </c>
      <c r="F95" s="87" t="s">
        <v>39</v>
      </c>
      <c r="G95" s="87" t="s">
        <v>40</v>
      </c>
      <c r="H95" s="87" t="s">
        <v>41</v>
      </c>
      <c r="I95" s="88" t="s">
        <v>42</v>
      </c>
    </row>
    <row r="96" spans="3:9" x14ac:dyDescent="0.25">
      <c r="C96" s="175"/>
      <c r="D96" s="176"/>
      <c r="E96" s="28"/>
      <c r="F96" s="25"/>
      <c r="G96" s="67" t="str">
        <f>IF(F96="","",VLOOKUP(F96,Tablas!$F$2:$G$5,2,FALSE))</f>
        <v/>
      </c>
      <c r="H96" s="28"/>
      <c r="I96" s="68" t="str">
        <f>IF(G96="","",IF(H96&gt;G96,E96,ROUND(E96*H96/G96,2)))</f>
        <v/>
      </c>
    </row>
    <row r="97" spans="3:9" x14ac:dyDescent="0.25">
      <c r="C97" s="168"/>
      <c r="D97" s="167"/>
      <c r="E97" s="30"/>
      <c r="F97" s="29"/>
      <c r="G97" s="74" t="str">
        <f>IF(F97="","",VLOOKUP(F97,Tablas!$F$2:$G$5,2,FALSE))</f>
        <v/>
      </c>
      <c r="H97" s="30"/>
      <c r="I97" s="75" t="str">
        <f>IF(G97="","",IF(H97&gt;G97,E97,ROUND(E97*H97/G97,2)))</f>
        <v/>
      </c>
    </row>
    <row r="98" spans="3:9" x14ac:dyDescent="0.25">
      <c r="C98" s="168"/>
      <c r="D98" s="167"/>
      <c r="E98" s="30"/>
      <c r="F98" s="29"/>
      <c r="G98" s="74" t="str">
        <f>IF(F98="","",VLOOKUP(F98,Tablas!$F$2:$G$5,2,FALSE))</f>
        <v/>
      </c>
      <c r="H98" s="30"/>
      <c r="I98" s="75" t="str">
        <f>IF(G98="","",IF(H98&gt;G98,E98,ROUND(E98*H98/G98,2)))</f>
        <v/>
      </c>
    </row>
    <row r="99" spans="3:9" x14ac:dyDescent="0.25">
      <c r="C99" s="168"/>
      <c r="D99" s="167"/>
      <c r="E99" s="30"/>
      <c r="F99" s="29"/>
      <c r="G99" s="74" t="str">
        <f>IF(F99="","",VLOOKUP(F99,Tablas!$F$2:$G$5,2,FALSE))</f>
        <v/>
      </c>
      <c r="H99" s="30"/>
      <c r="I99" s="75" t="str">
        <f>IF(G99="","",IF(H99&gt;G99,E99,ROUND(E99*H99/G99,2)))</f>
        <v/>
      </c>
    </row>
    <row r="100" spans="3:9" x14ac:dyDescent="0.25">
      <c r="C100" s="169"/>
      <c r="D100" s="170"/>
      <c r="E100" s="27"/>
      <c r="F100" s="26"/>
      <c r="G100" s="76" t="str">
        <f>IF(F100="","",VLOOKUP(F100,Tablas!$F$2:$G$5,2,FALSE))</f>
        <v/>
      </c>
      <c r="H100" s="27"/>
      <c r="I100" s="69" t="str">
        <f>IF(G100="","",IF(H100&gt;G100,E100,ROUND(E100*H100/G100,2)))</f>
        <v/>
      </c>
    </row>
    <row r="101" spans="3:9" x14ac:dyDescent="0.25">
      <c r="C101" s="171" t="s">
        <v>43</v>
      </c>
      <c r="D101" s="172"/>
      <c r="E101" s="89">
        <f>SUM(E96:E100)</f>
        <v>0</v>
      </c>
      <c r="F101" s="90"/>
      <c r="G101" s="90"/>
      <c r="H101" s="91"/>
      <c r="I101" s="92">
        <f>SUM(I96:I100)</f>
        <v>0</v>
      </c>
    </row>
    <row r="102" spans="3:9" x14ac:dyDescent="0.25">
      <c r="H102" s="50" t="s">
        <v>44</v>
      </c>
      <c r="I102" s="93">
        <f>E101-I101</f>
        <v>0</v>
      </c>
    </row>
    <row r="105" spans="3:9" x14ac:dyDescent="0.25">
      <c r="C105" s="94" t="s">
        <v>45</v>
      </c>
      <c r="D105" s="95"/>
      <c r="E105" s="95"/>
      <c r="F105" s="95"/>
      <c r="G105" s="95"/>
      <c r="H105" s="95"/>
      <c r="I105" s="96"/>
    </row>
    <row r="106" spans="3:9" x14ac:dyDescent="0.25">
      <c r="C106" s="97" t="s">
        <v>46</v>
      </c>
      <c r="D106" s="98" t="s">
        <v>47</v>
      </c>
      <c r="E106" s="98"/>
      <c r="F106" s="98"/>
      <c r="G106" s="98"/>
      <c r="H106" s="98"/>
      <c r="I106" s="99"/>
    </row>
    <row r="107" spans="3:9" x14ac:dyDescent="0.25">
      <c r="C107" s="100" t="s">
        <v>46</v>
      </c>
      <c r="D107" s="101" t="s">
        <v>48</v>
      </c>
      <c r="E107" s="101"/>
      <c r="F107" s="101"/>
      <c r="G107" s="101"/>
      <c r="H107" s="101"/>
      <c r="I107" s="102"/>
    </row>
    <row r="109" spans="3:9" x14ac:dyDescent="0.25">
      <c r="C109" s="173" t="s">
        <v>49</v>
      </c>
      <c r="D109" s="174"/>
      <c r="E109" s="85" t="s">
        <v>35</v>
      </c>
    </row>
    <row r="110" spans="3:9" x14ac:dyDescent="0.25">
      <c r="C110" s="175"/>
      <c r="D110" s="176"/>
      <c r="E110" s="31"/>
    </row>
    <row r="111" spans="3:9" x14ac:dyDescent="0.25">
      <c r="C111" s="168"/>
      <c r="D111" s="167"/>
      <c r="E111" s="32"/>
    </row>
    <row r="112" spans="3:9" x14ac:dyDescent="0.25">
      <c r="C112" s="168"/>
      <c r="D112" s="167"/>
      <c r="E112" s="31"/>
    </row>
    <row r="113" spans="3:9" x14ac:dyDescent="0.25">
      <c r="C113" s="168"/>
      <c r="D113" s="167"/>
      <c r="E113" s="32"/>
    </row>
    <row r="114" spans="3:9" x14ac:dyDescent="0.25">
      <c r="C114" s="168"/>
      <c r="D114" s="167"/>
      <c r="E114" s="31"/>
    </row>
    <row r="115" spans="3:9" x14ac:dyDescent="0.25">
      <c r="C115" s="169"/>
      <c r="D115" s="170"/>
      <c r="E115" s="32"/>
    </row>
    <row r="116" spans="3:9" x14ac:dyDescent="0.25">
      <c r="C116" s="173" t="s">
        <v>50</v>
      </c>
      <c r="D116" s="174"/>
      <c r="E116" s="86">
        <f>SUM(E110:E115)</f>
        <v>0</v>
      </c>
    </row>
    <row r="118" spans="3:9" ht="30" x14ac:dyDescent="0.25">
      <c r="C118" s="173" t="s">
        <v>51</v>
      </c>
      <c r="D118" s="174"/>
      <c r="E118" s="85" t="s">
        <v>35</v>
      </c>
      <c r="G118" s="103" t="s">
        <v>52</v>
      </c>
      <c r="H118" s="104" t="s">
        <v>53</v>
      </c>
      <c r="I118" s="105" t="s">
        <v>54</v>
      </c>
    </row>
    <row r="119" spans="3:9" x14ac:dyDescent="0.25">
      <c r="C119" s="175"/>
      <c r="D119" s="176"/>
      <c r="E119" s="31"/>
      <c r="G119" s="33"/>
      <c r="H119" s="34"/>
      <c r="I119" s="106">
        <f>G119*H119</f>
        <v>0</v>
      </c>
    </row>
    <row r="120" spans="3:9" x14ac:dyDescent="0.25">
      <c r="C120" s="168"/>
      <c r="D120" s="167"/>
      <c r="E120" s="32"/>
      <c r="G120" s="35"/>
      <c r="H120" s="29"/>
      <c r="I120" s="107">
        <f>G120*H120</f>
        <v>0</v>
      </c>
    </row>
    <row r="121" spans="3:9" x14ac:dyDescent="0.25">
      <c r="C121" s="168"/>
      <c r="D121" s="167"/>
      <c r="E121" s="31"/>
      <c r="G121" s="36"/>
      <c r="H121" s="37"/>
      <c r="I121" s="108">
        <f>G121*H121</f>
        <v>0</v>
      </c>
    </row>
    <row r="122" spans="3:9" x14ac:dyDescent="0.25">
      <c r="C122" s="168"/>
      <c r="D122" s="167"/>
      <c r="E122" s="32"/>
      <c r="G122" s="109" t="s">
        <v>43</v>
      </c>
      <c r="H122" s="110">
        <f>SUM(H119:H121)</f>
        <v>0</v>
      </c>
      <c r="I122" s="111">
        <f>SUM(I119:I121)</f>
        <v>0</v>
      </c>
    </row>
    <row r="123" spans="3:9" x14ac:dyDescent="0.25">
      <c r="C123" s="168"/>
      <c r="D123" s="167"/>
      <c r="E123" s="31"/>
    </row>
    <row r="124" spans="3:9" x14ac:dyDescent="0.25">
      <c r="C124" s="169"/>
      <c r="D124" s="170"/>
      <c r="E124" s="32"/>
    </row>
    <row r="125" spans="3:9" x14ac:dyDescent="0.25">
      <c r="C125" s="173" t="s">
        <v>55</v>
      </c>
      <c r="D125" s="174"/>
      <c r="E125" s="86">
        <f>SUM(E119:E124)</f>
        <v>0</v>
      </c>
    </row>
    <row r="128" spans="3:9" x14ac:dyDescent="0.25">
      <c r="C128" s="173" t="s">
        <v>56</v>
      </c>
      <c r="D128" s="174"/>
      <c r="E128" s="85" t="s">
        <v>35</v>
      </c>
    </row>
    <row r="129" spans="3:8" x14ac:dyDescent="0.25">
      <c r="C129" s="163"/>
      <c r="D129" s="164"/>
      <c r="E129" s="31"/>
    </row>
    <row r="130" spans="3:8" x14ac:dyDescent="0.25">
      <c r="C130" s="165"/>
      <c r="D130" s="166"/>
      <c r="E130" s="32"/>
    </row>
    <row r="131" spans="3:8" x14ac:dyDescent="0.25">
      <c r="C131" s="165"/>
      <c r="D131" s="166"/>
      <c r="E131" s="31"/>
    </row>
    <row r="132" spans="3:8" x14ac:dyDescent="0.25">
      <c r="C132" s="165"/>
      <c r="D132" s="166"/>
      <c r="E132" s="31"/>
    </row>
    <row r="133" spans="3:8" x14ac:dyDescent="0.25">
      <c r="C133" s="165"/>
      <c r="D133" s="166"/>
      <c r="E133" s="32"/>
    </row>
    <row r="134" spans="3:8" x14ac:dyDescent="0.25">
      <c r="C134" s="165"/>
      <c r="D134" s="166"/>
      <c r="E134" s="31"/>
      <c r="H134" s="112"/>
    </row>
    <row r="135" spans="3:8" x14ac:dyDescent="0.25">
      <c r="C135" s="186"/>
      <c r="D135" s="187"/>
      <c r="E135" s="32"/>
    </row>
    <row r="136" spans="3:8" x14ac:dyDescent="0.25">
      <c r="C136" s="173" t="s">
        <v>57</v>
      </c>
      <c r="D136" s="174"/>
      <c r="E136" s="86">
        <f>SUM(E129:E135)</f>
        <v>0</v>
      </c>
    </row>
    <row r="139" spans="3:8" ht="15.75" thickBot="1" x14ac:dyDescent="0.3"/>
    <row r="140" spans="3:8" ht="15.75" thickBot="1" x14ac:dyDescent="0.3">
      <c r="C140" s="173" t="s">
        <v>128</v>
      </c>
      <c r="D140" s="174"/>
      <c r="E140" s="85" t="s">
        <v>35</v>
      </c>
    </row>
    <row r="141" spans="3:8" x14ac:dyDescent="0.25">
      <c r="C141" s="163"/>
      <c r="D141" s="164"/>
      <c r="E141" s="31"/>
    </row>
    <row r="142" spans="3:8" x14ac:dyDescent="0.25">
      <c r="C142" s="165"/>
      <c r="D142" s="166"/>
      <c r="E142" s="32"/>
    </row>
    <row r="143" spans="3:8" x14ac:dyDescent="0.25">
      <c r="C143" s="165"/>
      <c r="D143" s="166"/>
      <c r="E143" s="32"/>
    </row>
    <row r="144" spans="3:8" x14ac:dyDescent="0.25">
      <c r="C144" s="165"/>
      <c r="D144" s="167"/>
      <c r="E144" s="32"/>
    </row>
    <row r="145" spans="3:5" x14ac:dyDescent="0.25">
      <c r="C145" s="168"/>
      <c r="D145" s="167"/>
      <c r="E145" s="32"/>
    </row>
    <row r="146" spans="3:5" ht="15.75" thickBot="1" x14ac:dyDescent="0.3">
      <c r="C146" s="169"/>
      <c r="D146" s="170"/>
      <c r="E146" s="32"/>
    </row>
    <row r="147" spans="3:5" ht="15.75" thickBot="1" x14ac:dyDescent="0.3">
      <c r="C147" s="173" t="s">
        <v>57</v>
      </c>
      <c r="D147" s="174"/>
      <c r="E147" s="86">
        <f>SUM(E141:E146)</f>
        <v>0</v>
      </c>
    </row>
  </sheetData>
  <sheetProtection password="9338" sheet="1" objects="1" scenarios="1"/>
  <mergeCells count="117">
    <mergeCell ref="C30:D30"/>
    <mergeCell ref="B2:B6"/>
    <mergeCell ref="C38:D38"/>
    <mergeCell ref="C39:D39"/>
    <mergeCell ref="C40:D40"/>
    <mergeCell ref="C41:D41"/>
    <mergeCell ref="C42:D42"/>
    <mergeCell ref="B9:B14"/>
    <mergeCell ref="B15:D15"/>
    <mergeCell ref="B16:D16"/>
    <mergeCell ref="B17:D17"/>
    <mergeCell ref="B18:D18"/>
    <mergeCell ref="B19:D19"/>
    <mergeCell ref="C32:D32"/>
    <mergeCell ref="C33:D33"/>
    <mergeCell ref="C31:D31"/>
    <mergeCell ref="C34:D34"/>
    <mergeCell ref="C37:D37"/>
    <mergeCell ref="C35:E35"/>
    <mergeCell ref="B22:D22"/>
    <mergeCell ref="C36:E36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64:D64"/>
    <mergeCell ref="C65:D65"/>
    <mergeCell ref="C66:D66"/>
    <mergeCell ref="C67:D67"/>
    <mergeCell ref="C68:D68"/>
    <mergeCell ref="C69:D69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B1:D1"/>
    <mergeCell ref="C2:D2"/>
    <mergeCell ref="C3:D3"/>
    <mergeCell ref="C4:D4"/>
    <mergeCell ref="C5:D5"/>
    <mergeCell ref="C6:D6"/>
    <mergeCell ref="B7:D7"/>
    <mergeCell ref="B8:D8"/>
    <mergeCell ref="C140:D140"/>
    <mergeCell ref="C111:D111"/>
    <mergeCell ref="C112:D112"/>
    <mergeCell ref="C113:D113"/>
    <mergeCell ref="C114:D114"/>
    <mergeCell ref="C131:D131"/>
    <mergeCell ref="C132:D132"/>
    <mergeCell ref="C133:D133"/>
    <mergeCell ref="C134:D134"/>
    <mergeCell ref="C135:D135"/>
    <mergeCell ref="C115:D115"/>
    <mergeCell ref="C116:D116"/>
    <mergeCell ref="C118:D118"/>
    <mergeCell ref="C119:D119"/>
    <mergeCell ref="C120:D120"/>
    <mergeCell ref="C121:D121"/>
    <mergeCell ref="C146:D146"/>
    <mergeCell ref="C147:D147"/>
    <mergeCell ref="C9:D9"/>
    <mergeCell ref="C10:D10"/>
    <mergeCell ref="C11:C14"/>
    <mergeCell ref="C136:D136"/>
    <mergeCell ref="C73:D73"/>
    <mergeCell ref="C74:D74"/>
    <mergeCell ref="C75:D75"/>
    <mergeCell ref="C76:D76"/>
    <mergeCell ref="C77:D77"/>
    <mergeCell ref="C78:D78"/>
    <mergeCell ref="C79:D79"/>
    <mergeCell ref="C80:D80"/>
    <mergeCell ref="C125:D125"/>
    <mergeCell ref="C128:D128"/>
    <mergeCell ref="C129:D129"/>
    <mergeCell ref="C130:D130"/>
    <mergeCell ref="C122:D122"/>
    <mergeCell ref="C123:D123"/>
    <mergeCell ref="C124:D124"/>
    <mergeCell ref="C95:D95"/>
    <mergeCell ref="C96:D96"/>
    <mergeCell ref="C97:D97"/>
    <mergeCell ref="A26:K26"/>
    <mergeCell ref="C141:D141"/>
    <mergeCell ref="C142:D142"/>
    <mergeCell ref="C143:D143"/>
    <mergeCell ref="C144:D144"/>
    <mergeCell ref="C145:D145"/>
    <mergeCell ref="C98:D98"/>
    <mergeCell ref="C99:D99"/>
    <mergeCell ref="C100:D100"/>
    <mergeCell ref="C101:D101"/>
    <mergeCell ref="C109:D109"/>
    <mergeCell ref="C110:D110"/>
    <mergeCell ref="C70:D70"/>
    <mergeCell ref="C83:D83"/>
    <mergeCell ref="C84:D84"/>
    <mergeCell ref="C85:D85"/>
    <mergeCell ref="C86:D86"/>
    <mergeCell ref="C87:D87"/>
    <mergeCell ref="C88:D88"/>
    <mergeCell ref="C89:D89"/>
    <mergeCell ref="C90:D90"/>
    <mergeCell ref="C61:D61"/>
    <mergeCell ref="C62:D62"/>
    <mergeCell ref="C63:D63"/>
  </mergeCells>
  <pageMargins left="0.7" right="0.7" top="0.75" bottom="0.75" header="0.3" footer="0.3"/>
  <pageSetup paperSize="9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Categoría" prompt="Seleccionar Categoría">
          <x14:formula1>
            <xm:f>Tablas!$A$2:$A$9</xm:f>
          </x14:formula1>
          <xm:sqref>L9 E32:E33 E40:E47 A9</xm:sqref>
        </x14:dataValidation>
        <x14:dataValidation type="list" allowBlank="1" showInputMessage="1" showErrorMessage="1" promptTitle="Tipo Equipo" prompt="Seleccionar tipo equipo">
          <x14:formula1>
            <xm:f>Tablas!$F$2:$F$5</xm:f>
          </x14:formula1>
          <xm:sqref>F96:F100</xm:sqref>
        </x14:dataValidation>
        <x14:dataValidation type="list" allowBlank="1" showInputMessage="1" showErrorMessage="1" promptTitle="Categoría" prompt="Seleccionar categoría">
          <x14:formula1>
            <xm:f>Tablas!$A$16:$A$27</xm:f>
          </x14:formula1>
          <xm:sqref>E50:E55 E58:E63 E66:E68</xm:sqref>
        </x14:dataValidation>
      </x14:dataValidations>
    </ext>
    <ext uri="smNativeData">
      <pm:sheetPrefs xmlns:pm="smNativeData" day="159228817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18"/>
  <sheetViews>
    <sheetView zoomScaleNormal="100" workbookViewId="0">
      <selection activeCell="R11" sqref="R11"/>
    </sheetView>
  </sheetViews>
  <sheetFormatPr baseColWidth="10" defaultColWidth="11.42578125" defaultRowHeight="15" x14ac:dyDescent="0.25"/>
  <cols>
    <col min="1" max="1" width="11.42578125" style="1" customWidth="1"/>
    <col min="2" max="16384" width="11.42578125" style="1"/>
  </cols>
  <sheetData>
    <row r="3" spans="2:2" ht="18.75" x14ac:dyDescent="0.3">
      <c r="B3" s="24" t="s">
        <v>59</v>
      </c>
    </row>
    <row r="4" spans="2:2" s="38" customFormat="1" x14ac:dyDescent="0.25"/>
    <row r="5" spans="2:2" s="38" customFormat="1" x14ac:dyDescent="0.25"/>
    <row r="6" spans="2:2" s="38" customFormat="1" x14ac:dyDescent="0.25"/>
    <row r="7" spans="2:2" s="38" customFormat="1" x14ac:dyDescent="0.25"/>
    <row r="8" spans="2:2" s="38" customFormat="1" x14ac:dyDescent="0.25"/>
    <row r="9" spans="2:2" s="38" customFormat="1" x14ac:dyDescent="0.25"/>
    <row r="10" spans="2:2" s="38" customFormat="1" x14ac:dyDescent="0.25"/>
    <row r="11" spans="2:2" s="38" customFormat="1" x14ac:dyDescent="0.25"/>
    <row r="12" spans="2:2" s="38" customFormat="1" x14ac:dyDescent="0.25"/>
    <row r="13" spans="2:2" s="38" customFormat="1" x14ac:dyDescent="0.25"/>
    <row r="14" spans="2:2" s="38" customFormat="1" x14ac:dyDescent="0.25"/>
    <row r="15" spans="2:2" s="38" customFormat="1" x14ac:dyDescent="0.25"/>
    <row r="16" spans="2:2" s="38" customFormat="1" x14ac:dyDescent="0.25"/>
    <row r="17" s="38" customFormat="1" x14ac:dyDescent="0.25"/>
    <row r="18" s="38" customFormat="1" x14ac:dyDescent="0.25"/>
    <row r="19" s="38" customFormat="1" x14ac:dyDescent="0.25"/>
    <row r="20" s="38" customFormat="1" x14ac:dyDescent="0.25"/>
    <row r="21" s="38" customFormat="1" x14ac:dyDescent="0.25"/>
    <row r="22" s="38" customFormat="1" x14ac:dyDescent="0.25"/>
    <row r="23" s="38" customFormat="1" x14ac:dyDescent="0.25"/>
    <row r="24" s="38" customFormat="1" x14ac:dyDescent="0.25"/>
    <row r="25" s="38" customFormat="1" x14ac:dyDescent="0.25"/>
    <row r="26" s="38" customFormat="1" x14ac:dyDescent="0.25"/>
    <row r="27" s="38" customFormat="1" x14ac:dyDescent="0.25"/>
    <row r="28" s="38" customFormat="1" x14ac:dyDescent="0.25"/>
    <row r="29" s="38" customFormat="1" x14ac:dyDescent="0.25"/>
    <row r="30" s="38" customFormat="1" x14ac:dyDescent="0.25"/>
    <row r="31" s="38" customFormat="1" x14ac:dyDescent="0.25"/>
    <row r="32" s="38" customFormat="1" x14ac:dyDescent="0.25"/>
    <row r="33" s="38" customFormat="1" x14ac:dyDescent="0.25"/>
    <row r="34" s="38" customFormat="1" x14ac:dyDescent="0.25"/>
    <row r="35" s="38" customFormat="1" x14ac:dyDescent="0.25"/>
    <row r="36" s="38" customFormat="1" x14ac:dyDescent="0.25"/>
    <row r="49" spans="2:2" ht="18.75" x14ac:dyDescent="0.3">
      <c r="B49" s="24" t="s">
        <v>60</v>
      </c>
    </row>
    <row r="68" spans="2:2" ht="18.75" x14ac:dyDescent="0.3">
      <c r="B68" s="24" t="s">
        <v>61</v>
      </c>
    </row>
    <row r="94" spans="2:2" ht="18.75" x14ac:dyDescent="0.3">
      <c r="B94" s="24" t="s">
        <v>62</v>
      </c>
    </row>
    <row r="116" spans="2:2" ht="18.75" x14ac:dyDescent="0.3">
      <c r="B116" s="24" t="s">
        <v>63</v>
      </c>
    </row>
    <row r="133" spans="2:2" s="38" customFormat="1" x14ac:dyDescent="0.25"/>
    <row r="134" spans="2:2" s="38" customFormat="1" ht="18.75" x14ac:dyDescent="0.3">
      <c r="B134" s="24" t="s">
        <v>130</v>
      </c>
    </row>
    <row r="135" spans="2:2" s="38" customFormat="1" x14ac:dyDescent="0.25"/>
    <row r="136" spans="2:2" s="38" customFormat="1" x14ac:dyDescent="0.25"/>
    <row r="137" spans="2:2" s="38" customFormat="1" x14ac:dyDescent="0.25"/>
    <row r="138" spans="2:2" s="38" customFormat="1" x14ac:dyDescent="0.25"/>
    <row r="139" spans="2:2" s="38" customFormat="1" x14ac:dyDescent="0.25"/>
    <row r="140" spans="2:2" s="38" customFormat="1" x14ac:dyDescent="0.25"/>
    <row r="141" spans="2:2" s="38" customFormat="1" x14ac:dyDescent="0.25"/>
    <row r="142" spans="2:2" s="38" customFormat="1" x14ac:dyDescent="0.25"/>
    <row r="143" spans="2:2" s="38" customFormat="1" x14ac:dyDescent="0.25"/>
    <row r="144" spans="2:2" s="38" customFormat="1" x14ac:dyDescent="0.25"/>
    <row r="145" spans="2:2" s="38" customFormat="1" x14ac:dyDescent="0.25"/>
    <row r="146" spans="2:2" s="38" customFormat="1" x14ac:dyDescent="0.25"/>
    <row r="147" spans="2:2" s="38" customFormat="1" x14ac:dyDescent="0.25"/>
    <row r="148" spans="2:2" s="38" customFormat="1" x14ac:dyDescent="0.25"/>
    <row r="150" spans="2:2" ht="18.75" x14ac:dyDescent="0.3">
      <c r="B150" s="24" t="s">
        <v>131</v>
      </c>
    </row>
    <row r="161" spans="2:2" ht="18.75" x14ac:dyDescent="0.3">
      <c r="B161" s="24" t="s">
        <v>132</v>
      </c>
    </row>
    <row r="179" spans="2:2" ht="18.75" x14ac:dyDescent="0.3">
      <c r="B179" s="24" t="s">
        <v>133</v>
      </c>
    </row>
    <row r="187" spans="2:2" ht="18.75" x14ac:dyDescent="0.3">
      <c r="B187" s="24" t="s">
        <v>134</v>
      </c>
    </row>
    <row r="197" spans="2:2" ht="18.75" x14ac:dyDescent="0.3">
      <c r="B197" s="24" t="s">
        <v>135</v>
      </c>
    </row>
    <row r="218" spans="2:2" ht="18.75" x14ac:dyDescent="0.3">
      <c r="B218" s="24" t="s">
        <v>136</v>
      </c>
    </row>
  </sheetData>
  <sheetProtection password="9338" sheet="1" objects="1" scenarios="1"/>
  <pageMargins left="0.7" right="0.7" top="0.75" bottom="0.75" header="0.3" footer="0.3"/>
  <pageSetup paperSize="9" fitToWidth="0" pageOrder="overThenDown"/>
  <drawing r:id="rId1"/>
  <extLst>
    <ext uri="smNativeData">
      <pm:sheetPrefs xmlns:pm="smNativeData" day="159228817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4" workbookViewId="0">
      <selection activeCell="D25" sqref="D25"/>
    </sheetView>
  </sheetViews>
  <sheetFormatPr baseColWidth="10" defaultColWidth="11.42578125" defaultRowHeight="15" x14ac:dyDescent="0.25"/>
  <cols>
    <col min="1" max="1" width="32" style="1" customWidth="1"/>
    <col min="2" max="3" width="11.42578125" style="1" customWidth="1"/>
    <col min="4" max="4" width="87.5703125" style="1" customWidth="1"/>
    <col min="5" max="5" width="11.42578125" style="1" customWidth="1"/>
    <col min="6" max="6" width="15.42578125" style="1" customWidth="1"/>
    <col min="7" max="7" width="12.85546875" style="1" customWidth="1"/>
    <col min="8" max="9" width="11.42578125" style="1" customWidth="1"/>
    <col min="10" max="10" width="32.140625" style="1" customWidth="1"/>
    <col min="11" max="11" width="11.42578125" style="1" customWidth="1"/>
    <col min="12" max="16384" width="11.42578125" style="1"/>
  </cols>
  <sheetData>
    <row r="1" spans="1:11" ht="30" x14ac:dyDescent="0.25">
      <c r="A1" s="2" t="s">
        <v>17</v>
      </c>
      <c r="B1" s="3" t="s">
        <v>64</v>
      </c>
      <c r="C1" s="4" t="s">
        <v>65</v>
      </c>
      <c r="F1" s="45" t="s">
        <v>66</v>
      </c>
      <c r="G1" s="40" t="s">
        <v>67</v>
      </c>
      <c r="J1" s="46" t="s">
        <v>68</v>
      </c>
      <c r="K1" s="46" t="s">
        <v>69</v>
      </c>
    </row>
    <row r="2" spans="1:11" ht="18.75" x14ac:dyDescent="0.3">
      <c r="A2" s="5" t="s">
        <v>70</v>
      </c>
      <c r="B2" s="6">
        <v>2700</v>
      </c>
      <c r="C2" s="7">
        <f t="shared" ref="C2:C9" si="0">ROUND(B2*12/$B$11,2)</f>
        <v>145.94999999999999</v>
      </c>
      <c r="F2" s="41" t="s">
        <v>71</v>
      </c>
      <c r="G2" s="41">
        <f>4*12</f>
        <v>48</v>
      </c>
      <c r="J2" s="47" t="s">
        <v>72</v>
      </c>
      <c r="K2" s="48">
        <v>3000</v>
      </c>
    </row>
    <row r="3" spans="1:11" ht="18.75" x14ac:dyDescent="0.3">
      <c r="A3" s="5" t="s">
        <v>73</v>
      </c>
      <c r="B3" s="6">
        <v>3000</v>
      </c>
      <c r="C3" s="7">
        <f t="shared" si="0"/>
        <v>162.16</v>
      </c>
      <c r="F3" s="6" t="s">
        <v>74</v>
      </c>
      <c r="G3" s="6">
        <f>5*12</f>
        <v>60</v>
      </c>
      <c r="J3" s="49" t="s">
        <v>75</v>
      </c>
      <c r="K3" s="30">
        <v>4000</v>
      </c>
    </row>
    <row r="4" spans="1:11" ht="18.75" x14ac:dyDescent="0.3">
      <c r="A4" s="5" t="s">
        <v>76</v>
      </c>
      <c r="B4" s="6">
        <f>ROUND(40000/12,2)</f>
        <v>3333.33</v>
      </c>
      <c r="C4" s="7">
        <f t="shared" si="0"/>
        <v>180.18</v>
      </c>
      <c r="F4" s="6" t="s">
        <v>77</v>
      </c>
      <c r="G4" s="6">
        <f>8*12</f>
        <v>96</v>
      </c>
      <c r="J4" s="49" t="s">
        <v>78</v>
      </c>
      <c r="K4" s="30">
        <v>5000</v>
      </c>
    </row>
    <row r="5" spans="1:11" ht="18.75" x14ac:dyDescent="0.3">
      <c r="A5" s="5" t="s">
        <v>79</v>
      </c>
      <c r="B5" s="6">
        <v>3700</v>
      </c>
      <c r="C5" s="7">
        <f t="shared" si="0"/>
        <v>200</v>
      </c>
      <c r="J5" s="49" t="s">
        <v>80</v>
      </c>
      <c r="K5" s="30">
        <v>6000</v>
      </c>
    </row>
    <row r="6" spans="1:11" ht="18.75" x14ac:dyDescent="0.3">
      <c r="A6" s="5" t="s">
        <v>81</v>
      </c>
      <c r="B6" s="6">
        <v>4150</v>
      </c>
      <c r="C6" s="7">
        <f t="shared" si="0"/>
        <v>224.32</v>
      </c>
      <c r="J6" s="49" t="s">
        <v>82</v>
      </c>
      <c r="K6" s="30">
        <v>7000</v>
      </c>
    </row>
    <row r="7" spans="1:11" x14ac:dyDescent="0.25">
      <c r="A7" s="5" t="s">
        <v>83</v>
      </c>
      <c r="B7" s="6">
        <v>4300</v>
      </c>
      <c r="C7" s="7">
        <f t="shared" si="0"/>
        <v>232.43</v>
      </c>
      <c r="J7" s="49"/>
      <c r="K7" s="30"/>
    </row>
    <row r="8" spans="1:11" x14ac:dyDescent="0.25">
      <c r="A8" s="5" t="s">
        <v>84</v>
      </c>
      <c r="B8" s="6">
        <f>ROUND(55000/12,2)</f>
        <v>4583.33</v>
      </c>
      <c r="C8" s="7">
        <f t="shared" si="0"/>
        <v>247.75</v>
      </c>
    </row>
    <row r="9" spans="1:11" x14ac:dyDescent="0.25">
      <c r="A9" s="8" t="s">
        <v>85</v>
      </c>
      <c r="B9" s="10">
        <v>5750</v>
      </c>
      <c r="C9" s="9">
        <f t="shared" si="0"/>
        <v>310.81</v>
      </c>
    </row>
    <row r="11" spans="1:11" x14ac:dyDescent="0.25">
      <c r="A11" s="11" t="s">
        <v>86</v>
      </c>
      <c r="B11" s="12">
        <v>222</v>
      </c>
    </row>
    <row r="14" spans="1:11" x14ac:dyDescent="0.25">
      <c r="B14" s="13" t="s">
        <v>87</v>
      </c>
      <c r="E14" s="13" t="s">
        <v>88</v>
      </c>
    </row>
    <row r="15" spans="1:11" ht="30" x14ac:dyDescent="0.25">
      <c r="A15" s="14" t="s">
        <v>17</v>
      </c>
      <c r="B15" s="14" t="s">
        <v>25</v>
      </c>
      <c r="C15" s="14" t="s">
        <v>26</v>
      </c>
      <c r="D15" s="14" t="s">
        <v>27</v>
      </c>
      <c r="E15" s="40" t="s">
        <v>25</v>
      </c>
      <c r="F15" s="40" t="s">
        <v>26</v>
      </c>
      <c r="G15" s="1" t="s">
        <v>89</v>
      </c>
    </row>
    <row r="16" spans="1:11" x14ac:dyDescent="0.25">
      <c r="A16" s="15" t="s">
        <v>90</v>
      </c>
      <c r="B16" s="42">
        <f t="shared" ref="B16:B27" si="1">ROUND(E16/12,2)</f>
        <v>1392.3</v>
      </c>
      <c r="C16" s="42">
        <f t="shared" ref="C16:C27" si="2">ROUND(F16/12,2)</f>
        <v>1759.69</v>
      </c>
      <c r="D16" s="43" t="s">
        <v>91</v>
      </c>
      <c r="E16" s="149">
        <v>16707.599999999999</v>
      </c>
      <c r="F16" s="149">
        <v>21116.3</v>
      </c>
      <c r="G16" s="16">
        <v>15302</v>
      </c>
      <c r="H16" s="16">
        <v>18362</v>
      </c>
    </row>
    <row r="17" spans="1:9" x14ac:dyDescent="0.25">
      <c r="A17" s="17" t="s">
        <v>92</v>
      </c>
      <c r="B17" s="18">
        <f t="shared" si="1"/>
        <v>1433.62</v>
      </c>
      <c r="C17" s="18">
        <f t="shared" si="2"/>
        <v>1759.69</v>
      </c>
      <c r="D17" s="39" t="s">
        <v>151</v>
      </c>
      <c r="E17" s="150">
        <v>17203.39</v>
      </c>
      <c r="F17" s="150">
        <v>21116.3</v>
      </c>
      <c r="G17" s="18">
        <v>16322</v>
      </c>
      <c r="H17" s="18">
        <v>18362</v>
      </c>
    </row>
    <row r="18" spans="1:9" ht="30" x14ac:dyDescent="0.25">
      <c r="A18" s="17" t="s">
        <v>93</v>
      </c>
      <c r="B18" s="18">
        <f t="shared" si="1"/>
        <v>1612.8</v>
      </c>
      <c r="C18" s="18">
        <f t="shared" si="2"/>
        <v>1955.19</v>
      </c>
      <c r="D18" s="39" t="s">
        <v>94</v>
      </c>
      <c r="E18" s="150">
        <v>19353.55</v>
      </c>
      <c r="F18" s="150">
        <v>23462.3</v>
      </c>
      <c r="G18" s="18">
        <v>18362</v>
      </c>
      <c r="H18" s="18">
        <v>20402</v>
      </c>
    </row>
    <row r="19" spans="1:9" ht="30" x14ac:dyDescent="0.25">
      <c r="A19" s="17" t="s">
        <v>95</v>
      </c>
      <c r="B19" s="18">
        <f t="shared" si="1"/>
        <v>1612.8</v>
      </c>
      <c r="C19" s="18">
        <f t="shared" si="2"/>
        <v>1955.19</v>
      </c>
      <c r="D19" s="39" t="s">
        <v>152</v>
      </c>
      <c r="E19" s="150">
        <v>19353.55</v>
      </c>
      <c r="F19" s="150">
        <v>23462.3</v>
      </c>
      <c r="G19" s="18">
        <v>18362</v>
      </c>
      <c r="H19" s="18">
        <v>20402</v>
      </c>
    </row>
    <row r="20" spans="1:9" x14ac:dyDescent="0.25">
      <c r="A20" s="17" t="s">
        <v>96</v>
      </c>
      <c r="B20" s="18">
        <f t="shared" si="1"/>
        <v>1657.59</v>
      </c>
      <c r="C20" s="18">
        <f t="shared" si="2"/>
        <v>2248.44</v>
      </c>
      <c r="D20" s="39" t="s">
        <v>153</v>
      </c>
      <c r="E20" s="150">
        <v>19891.09</v>
      </c>
      <c r="F20" s="150">
        <v>26981.3</v>
      </c>
      <c r="G20" s="18">
        <v>18872</v>
      </c>
      <c r="H20" s="18">
        <v>23462</v>
      </c>
    </row>
    <row r="21" spans="1:9" x14ac:dyDescent="0.25">
      <c r="A21" s="17" t="s">
        <v>97</v>
      </c>
      <c r="B21" s="18">
        <f t="shared" si="1"/>
        <v>1944.45</v>
      </c>
      <c r="C21" s="18">
        <f t="shared" si="2"/>
        <v>2932.79</v>
      </c>
      <c r="D21" s="39" t="s">
        <v>154</v>
      </c>
      <c r="E21" s="150">
        <v>23333.360000000001</v>
      </c>
      <c r="F21" s="150">
        <v>35193.449999999997</v>
      </c>
      <c r="G21" s="18"/>
      <c r="H21" s="18"/>
      <c r="I21" s="1" t="s">
        <v>144</v>
      </c>
    </row>
    <row r="22" spans="1:9" x14ac:dyDescent="0.25">
      <c r="A22" s="17" t="s">
        <v>99</v>
      </c>
      <c r="B22" s="18">
        <f t="shared" si="1"/>
        <v>1944.45</v>
      </c>
      <c r="C22" s="18">
        <f t="shared" si="2"/>
        <v>2932.79</v>
      </c>
      <c r="D22" s="39" t="s">
        <v>98</v>
      </c>
      <c r="E22" s="150">
        <v>23333.360000000001</v>
      </c>
      <c r="F22" s="150">
        <v>35193.449999999997</v>
      </c>
      <c r="G22" s="18">
        <v>25503</v>
      </c>
      <c r="H22" s="18">
        <v>30603</v>
      </c>
    </row>
    <row r="23" spans="1:9" s="151" customFormat="1" x14ac:dyDescent="0.25">
      <c r="A23" s="17" t="s">
        <v>143</v>
      </c>
      <c r="B23" s="18">
        <f t="shared" ref="B23" si="3">ROUND(E23/12,2)</f>
        <v>1944.45</v>
      </c>
      <c r="C23" s="18">
        <f t="shared" ref="C23" si="4">ROUND(F23/12,2)</f>
        <v>2932.79</v>
      </c>
      <c r="D23" s="39" t="s">
        <v>100</v>
      </c>
      <c r="E23" s="150">
        <v>23333.360000000001</v>
      </c>
      <c r="F23" s="150">
        <v>35193.449999999997</v>
      </c>
      <c r="G23" s="18">
        <v>25503</v>
      </c>
      <c r="H23" s="18">
        <v>30603</v>
      </c>
      <c r="I23" s="151" t="s">
        <v>145</v>
      </c>
    </row>
    <row r="24" spans="1:9" x14ac:dyDescent="0.25">
      <c r="A24" s="17" t="s">
        <v>101</v>
      </c>
      <c r="B24" s="18">
        <f t="shared" si="1"/>
        <v>2508.7800000000002</v>
      </c>
      <c r="C24" s="18">
        <f t="shared" si="2"/>
        <v>3323.79</v>
      </c>
      <c r="D24" s="39" t="s">
        <v>155</v>
      </c>
      <c r="E24" s="150">
        <v>30105.4</v>
      </c>
      <c r="F24" s="150">
        <v>39885.449999999997</v>
      </c>
      <c r="G24" s="18">
        <v>28563</v>
      </c>
      <c r="H24" s="18">
        <v>34683</v>
      </c>
    </row>
    <row r="25" spans="1:9" x14ac:dyDescent="0.25">
      <c r="A25" s="17" t="s">
        <v>102</v>
      </c>
      <c r="B25" s="18">
        <f t="shared" si="1"/>
        <v>3046.32</v>
      </c>
      <c r="C25" s="18">
        <f t="shared" si="2"/>
        <v>3714.88</v>
      </c>
      <c r="D25" s="39" t="s">
        <v>148</v>
      </c>
      <c r="E25" s="150">
        <v>36555.879999999997</v>
      </c>
      <c r="F25" s="150">
        <v>44578.6</v>
      </c>
      <c r="G25" s="18">
        <v>34683</v>
      </c>
      <c r="H25" s="18">
        <v>38764</v>
      </c>
    </row>
    <row r="26" spans="1:9" ht="30" x14ac:dyDescent="0.25">
      <c r="A26" s="17" t="s">
        <v>103</v>
      </c>
      <c r="B26" s="18">
        <f t="shared" si="1"/>
        <v>3941.98</v>
      </c>
      <c r="C26" s="18">
        <f t="shared" si="2"/>
        <v>4692.4799999999996</v>
      </c>
      <c r="D26" s="39" t="s">
        <v>147</v>
      </c>
      <c r="E26" s="150">
        <v>47303.74</v>
      </c>
      <c r="F26" s="150">
        <v>56309.75</v>
      </c>
      <c r="G26" s="18">
        <v>44884</v>
      </c>
      <c r="H26" s="18">
        <v>48965</v>
      </c>
    </row>
    <row r="27" spans="1:9" ht="30" x14ac:dyDescent="0.25">
      <c r="A27" s="17" t="s">
        <v>104</v>
      </c>
      <c r="B27" s="18">
        <f t="shared" si="1"/>
        <v>4479.9399999999996</v>
      </c>
      <c r="C27" s="18">
        <f t="shared" si="2"/>
        <v>5278.98</v>
      </c>
      <c r="D27" s="39" t="s">
        <v>146</v>
      </c>
      <c r="E27" s="150">
        <v>53759.27</v>
      </c>
      <c r="F27" s="150">
        <v>63347.75</v>
      </c>
      <c r="G27" s="18">
        <v>51005</v>
      </c>
      <c r="H27" s="18">
        <v>55085</v>
      </c>
    </row>
    <row r="29" spans="1:9" s="151" customFormat="1" x14ac:dyDescent="0.25"/>
    <row r="30" spans="1:9" s="38" customFormat="1" ht="45.75" thickBot="1" x14ac:dyDescent="0.3">
      <c r="A30" s="20" t="s">
        <v>105</v>
      </c>
      <c r="B30" s="21">
        <f t="shared" ref="B30" si="5">ROUND(E30/12,2)</f>
        <v>5100.5</v>
      </c>
      <c r="C30" s="21">
        <f t="shared" ref="C30" si="6">ROUND(F30/12,2)</f>
        <v>5950.58</v>
      </c>
      <c r="D30" s="44" t="s">
        <v>106</v>
      </c>
      <c r="E30" s="10">
        <v>61206</v>
      </c>
      <c r="F30" s="10">
        <v>71407</v>
      </c>
      <c r="G30" s="21">
        <v>61206</v>
      </c>
      <c r="H30" s="21">
        <v>71407</v>
      </c>
      <c r="I30" s="38" t="s">
        <v>149</v>
      </c>
    </row>
    <row r="32" spans="1:9" x14ac:dyDescent="0.25">
      <c r="B32" s="13" t="s">
        <v>107</v>
      </c>
    </row>
    <row r="33" spans="1:4" ht="30" x14ac:dyDescent="0.25">
      <c r="A33" s="22" t="s">
        <v>17</v>
      </c>
      <c r="B33" s="14" t="s">
        <v>25</v>
      </c>
      <c r="C33" s="14" t="s">
        <v>26</v>
      </c>
      <c r="D33" s="23" t="s">
        <v>27</v>
      </c>
    </row>
    <row r="34" spans="1:4" x14ac:dyDescent="0.25">
      <c r="A34" s="17" t="str">
        <f>A16</f>
        <v>Técnico</v>
      </c>
      <c r="B34" s="18">
        <f>ROUND(B16*12/$B$11,2)</f>
        <v>75.260000000000005</v>
      </c>
      <c r="C34" s="18">
        <f>ROUND(C16*12/$B$11,2)</f>
        <v>95.12</v>
      </c>
      <c r="D34" s="19" t="str">
        <f>D16</f>
        <v>Se deberá especificar la experiencia profesional a acreditar</v>
      </c>
    </row>
    <row r="35" spans="1:4" x14ac:dyDescent="0.25">
      <c r="A35" s="17" t="str">
        <f>A17</f>
        <v>Técnico de FP tipo 1</v>
      </c>
      <c r="B35" s="18">
        <f>ROUND(B17*12/$B$11,2)</f>
        <v>77.489999999999995</v>
      </c>
      <c r="C35" s="18">
        <f>ROUND(C17*12/$B$11,2)</f>
        <v>95.12</v>
      </c>
      <c r="D35" s="19"/>
    </row>
    <row r="36" spans="1:4" ht="30" x14ac:dyDescent="0.25">
      <c r="A36" s="17" t="str">
        <f t="shared" ref="A36:A45" si="7">A18</f>
        <v>Técnico de FP tipo 2</v>
      </c>
      <c r="B36" s="18">
        <f t="shared" ref="B36:C45" si="8">ROUND(B18*12/$B$11,2)</f>
        <v>87.18</v>
      </c>
      <c r="C36" s="18">
        <f t="shared" si="8"/>
        <v>105.69</v>
      </c>
      <c r="D36" s="19" t="str">
        <f t="shared" ref="D36:D45" si="9">D18</f>
        <v>Formación Profesional de grado superior o Formación Profesional de grado medio con tres años de experiencia profesional</v>
      </c>
    </row>
    <row r="37" spans="1:4" s="151" customFormat="1" ht="30" x14ac:dyDescent="0.25">
      <c r="A37" s="17" t="str">
        <f t="shared" si="7"/>
        <v>Titulados Universitarios Grado Medio</v>
      </c>
      <c r="B37" s="18">
        <f t="shared" si="8"/>
        <v>87.18</v>
      </c>
      <c r="C37" s="18">
        <f t="shared" si="8"/>
        <v>105.69</v>
      </c>
      <c r="D37" s="19"/>
    </row>
    <row r="38" spans="1:4" x14ac:dyDescent="0.25">
      <c r="A38" s="17" t="str">
        <f t="shared" si="7"/>
        <v>Licenciado o ingeniero tipo 1</v>
      </c>
      <c r="B38" s="18">
        <f t="shared" si="8"/>
        <v>89.6</v>
      </c>
      <c r="C38" s="18">
        <f t="shared" si="8"/>
        <v>121.54</v>
      </c>
      <c r="D38" s="19"/>
    </row>
    <row r="39" spans="1:4" x14ac:dyDescent="0.25">
      <c r="A39" s="17" t="str">
        <f t="shared" si="7"/>
        <v>Licenciado o ingeniero tipo 2</v>
      </c>
      <c r="B39" s="18">
        <f t="shared" si="8"/>
        <v>105.11</v>
      </c>
      <c r="C39" s="18">
        <f t="shared" si="8"/>
        <v>158.53</v>
      </c>
      <c r="D39" s="19"/>
    </row>
    <row r="40" spans="1:4" x14ac:dyDescent="0.25">
      <c r="A40" s="17" t="str">
        <f t="shared" si="7"/>
        <v>Licenciado o ingeniero tipo 3</v>
      </c>
      <c r="B40" s="18">
        <f t="shared" si="8"/>
        <v>105.11</v>
      </c>
      <c r="C40" s="18">
        <f t="shared" si="8"/>
        <v>158.53</v>
      </c>
      <c r="D40" s="19" t="str">
        <f t="shared" si="9"/>
        <v>Máster, DEA, o Suficiencia investigadora, o al menos 3 años de experiencia investigadora</v>
      </c>
    </row>
    <row r="41" spans="1:4" s="151" customFormat="1" x14ac:dyDescent="0.25">
      <c r="A41" s="17" t="str">
        <f t="shared" si="7"/>
        <v>Licenciado o ingeniero tipo 4</v>
      </c>
      <c r="B41" s="18">
        <f t="shared" si="8"/>
        <v>105.11</v>
      </c>
      <c r="C41" s="18">
        <f t="shared" si="8"/>
        <v>158.53</v>
      </c>
      <c r="D41" s="19" t="str">
        <f t="shared" si="9"/>
        <v xml:space="preserve">Al menos 2 años de experiencia en gestión de proyectos </v>
      </c>
    </row>
    <row r="42" spans="1:4" x14ac:dyDescent="0.25">
      <c r="A42" s="17" t="str">
        <f t="shared" si="7"/>
        <v>Contratado posdoctoral tipo 1</v>
      </c>
      <c r="B42" s="18">
        <f t="shared" si="8"/>
        <v>135.61000000000001</v>
      </c>
      <c r="C42" s="18">
        <f t="shared" si="8"/>
        <v>179.66</v>
      </c>
      <c r="D42" s="19"/>
    </row>
    <row r="43" spans="1:4" x14ac:dyDescent="0.25">
      <c r="A43" s="17" t="str">
        <f t="shared" si="7"/>
        <v>Contratado posdoctoral tipo 2</v>
      </c>
      <c r="B43" s="18">
        <f t="shared" si="8"/>
        <v>164.67</v>
      </c>
      <c r="C43" s="18">
        <f t="shared" si="8"/>
        <v>200.8</v>
      </c>
      <c r="D43" s="19" t="str">
        <f t="shared" si="9"/>
        <v>Más de 3 años de experiencia posdoctoral.</v>
      </c>
    </row>
    <row r="44" spans="1:4" ht="30" x14ac:dyDescent="0.25">
      <c r="A44" s="17" t="str">
        <f t="shared" si="7"/>
        <v>Contratado posdoctoral tipo 3</v>
      </c>
      <c r="B44" s="18">
        <f t="shared" si="8"/>
        <v>213.08</v>
      </c>
      <c r="C44" s="18">
        <f t="shared" si="8"/>
        <v>253.65</v>
      </c>
      <c r="D44" s="19" t="str">
        <f t="shared" si="9"/>
        <v>Más de 7 años de experiencia posdoctoral, o haber sido beneficiario de un contrato laboral financiado a través de un programa competitivo (p.e. Marie Curie o RyC)</v>
      </c>
    </row>
    <row r="45" spans="1:4" ht="30" x14ac:dyDescent="0.25">
      <c r="A45" s="17" t="str">
        <f t="shared" si="7"/>
        <v>Investigador senior tipo 1</v>
      </c>
      <c r="B45" s="18">
        <f t="shared" si="8"/>
        <v>242.16</v>
      </c>
      <c r="C45" s="18">
        <f t="shared" si="8"/>
        <v>285.35000000000002</v>
      </c>
      <c r="D45" s="19" t="str">
        <f t="shared" si="9"/>
        <v>Más de 12 años de experiencia posdoctoral, o haber sido beneficiario de un contrato laboral financiado a través de un programa competitivo (p.e. Marie Curie o RyC).</v>
      </c>
    </row>
  </sheetData>
  <pageMargins left="0.7" right="0.7" top="0.75" bottom="0.75" header="0.3" footer="0.3"/>
  <pageSetup paperSize="9" fitToWidth="0" pageOrder="overThenDown"/>
  <drawing r:id="rId1"/>
  <extLst>
    <ext uri="smNativeData">
      <pm:sheetPrefs xmlns:pm="smNativeData" day="159228817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</vt:lpstr>
      <vt:lpstr>Instrucciones</vt:lpstr>
      <vt:lpstr>Tablas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</dc:creator>
  <cp:keywords/>
  <dc:description/>
  <cp:lastModifiedBy>Luis</cp:lastModifiedBy>
  <cp:revision>0</cp:revision>
  <dcterms:created xsi:type="dcterms:W3CDTF">2016-08-24T12:08:12Z</dcterms:created>
  <dcterms:modified xsi:type="dcterms:W3CDTF">2021-10-15T10:55:52Z</dcterms:modified>
</cp:coreProperties>
</file>