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12 - Plantillas\3 - Plantillas presupuestos\2. Protegidas clave_enviar\1. Excels\"/>
    </mc:Choice>
  </mc:AlternateContent>
  <workbookProtection workbookPassword="9338" lockStructure="1"/>
  <bookViews>
    <workbookView xWindow="0" yWindow="0" windowWidth="28800" windowHeight="11535" tabRatio="500"/>
  </bookViews>
  <sheets>
    <sheet name="Presupuesto" sheetId="1" r:id="rId1"/>
    <sheet name="Instrucciones" sheetId="2" r:id="rId2"/>
    <sheet name="Tablas" sheetId="3" state="hidden" r:id="rId3"/>
  </sheets>
  <calcPr calcId="152511"/>
  <extLst>
    <ext uri="smNativeData">
      <pm:revision xmlns:pm="smNativeData" day="1592288176" val="976" rev="124" rev64="64" revOS="3" revMin="124" revMax="0"/>
      <pm:docPrefs xmlns:pm="smNativeData" id="1592288176" fixedDigits="0" showNotice="1" showFrameBounds="1" autoChart="1" recalcOnPrint="1" recalcOnCopy="1" finalRounding="1" compatTextArt="1" tab="567" useDefinedPrintRange="1" printArea="currentSheet"/>
      <pm:compatibility xmlns:pm="smNativeData" id="1592288176" overlapCells="1"/>
      <pm:defCurrency xmlns:pm="smNativeData" id="1592288176"/>
    </ext>
  </extLst>
</workbook>
</file>

<file path=xl/calcChain.xml><?xml version="1.0" encoding="utf-8"?>
<calcChain xmlns="http://schemas.openxmlformats.org/spreadsheetml/2006/main">
  <c r="J62" i="1" l="1"/>
  <c r="G59" i="1"/>
  <c r="D45" i="3" l="1"/>
  <c r="A45" i="3"/>
  <c r="D44" i="3"/>
  <c r="A44" i="3"/>
  <c r="D43" i="3"/>
  <c r="A43" i="3"/>
  <c r="A42" i="3"/>
  <c r="D41" i="3"/>
  <c r="A41" i="3"/>
  <c r="D40" i="3"/>
  <c r="A40" i="3"/>
  <c r="A39" i="3"/>
  <c r="A38" i="3"/>
  <c r="A37" i="3"/>
  <c r="D36" i="3"/>
  <c r="A36" i="3"/>
  <c r="A35" i="3"/>
  <c r="D34" i="3"/>
  <c r="A34" i="3"/>
  <c r="C27" i="3"/>
  <c r="C45" i="3" s="1"/>
  <c r="B27" i="3"/>
  <c r="B45" i="3" s="1"/>
  <c r="C26" i="3"/>
  <c r="C44" i="3" s="1"/>
  <c r="B26" i="3"/>
  <c r="B44" i="3" s="1"/>
  <c r="C25" i="3"/>
  <c r="C43" i="3" s="1"/>
  <c r="B25" i="3"/>
  <c r="B43" i="3" s="1"/>
  <c r="C24" i="3"/>
  <c r="C42" i="3" s="1"/>
  <c r="B24" i="3"/>
  <c r="B42" i="3" s="1"/>
  <c r="C23" i="3"/>
  <c r="C41" i="3" s="1"/>
  <c r="B23" i="3"/>
  <c r="B41" i="3" s="1"/>
  <c r="C22" i="3"/>
  <c r="C40" i="3" s="1"/>
  <c r="B22" i="3"/>
  <c r="B40" i="3" s="1"/>
  <c r="C21" i="3"/>
  <c r="C39" i="3" s="1"/>
  <c r="B21" i="3"/>
  <c r="B39" i="3" s="1"/>
  <c r="C20" i="3"/>
  <c r="C38" i="3" s="1"/>
  <c r="B20" i="3"/>
  <c r="B38" i="3" s="1"/>
  <c r="C19" i="3"/>
  <c r="C37" i="3" s="1"/>
  <c r="B19" i="3"/>
  <c r="B37" i="3" s="1"/>
  <c r="C18" i="3"/>
  <c r="C36" i="3" s="1"/>
  <c r="B18" i="3"/>
  <c r="B36" i="3" s="1"/>
  <c r="C17" i="3"/>
  <c r="C35" i="3" s="1"/>
  <c r="B17" i="3"/>
  <c r="B35" i="3" s="1"/>
  <c r="C16" i="3"/>
  <c r="C34" i="3" s="1"/>
  <c r="B16" i="3"/>
  <c r="B34" i="3" s="1"/>
  <c r="C29" i="3"/>
  <c r="B29" i="3"/>
  <c r="F36" i="1" l="1"/>
  <c r="H36" i="1"/>
  <c r="F35" i="1"/>
  <c r="H35" i="1"/>
  <c r="F34" i="1"/>
  <c r="H34" i="1"/>
  <c r="F33" i="1"/>
  <c r="H33" i="1"/>
  <c r="E138" i="1"/>
  <c r="F13" i="1" s="1"/>
  <c r="C9" i="3"/>
  <c r="B8" i="3"/>
  <c r="C8" i="3" s="1"/>
  <c r="C7" i="3"/>
  <c r="C6" i="3"/>
  <c r="C5" i="3"/>
  <c r="G4" i="3"/>
  <c r="B4" i="3"/>
  <c r="C4" i="3" s="1"/>
  <c r="G3" i="3"/>
  <c r="C3" i="3"/>
  <c r="G2" i="3"/>
  <c r="C2" i="3"/>
  <c r="E71" i="1"/>
  <c r="F5" i="1"/>
  <c r="E127" i="1"/>
  <c r="F10" i="1"/>
  <c r="E116" i="1"/>
  <c r="F9" i="1"/>
  <c r="H113" i="1"/>
  <c r="I112" i="1"/>
  <c r="I111" i="1"/>
  <c r="I110" i="1"/>
  <c r="I113" i="1" s="1"/>
  <c r="E107" i="1"/>
  <c r="F8" i="1"/>
  <c r="E92" i="1"/>
  <c r="G91" i="1"/>
  <c r="I91" i="1" s="1"/>
  <c r="G90" i="1"/>
  <c r="I90" i="1" s="1"/>
  <c r="G89" i="1"/>
  <c r="I89" i="1" s="1"/>
  <c r="G88" i="1"/>
  <c r="I88" i="1" s="1"/>
  <c r="G87" i="1"/>
  <c r="I87" i="1" s="1"/>
  <c r="E81" i="1"/>
  <c r="F6" i="1"/>
  <c r="K58" i="1"/>
  <c r="J58" i="1"/>
  <c r="H58" i="1"/>
  <c r="I58" i="1"/>
  <c r="K57" i="1"/>
  <c r="J57" i="1"/>
  <c r="H57" i="1"/>
  <c r="I57" i="1"/>
  <c r="K56" i="1"/>
  <c r="J56" i="1"/>
  <c r="H56" i="1"/>
  <c r="I56" i="1"/>
  <c r="K55" i="1"/>
  <c r="J55" i="1"/>
  <c r="H55" i="1"/>
  <c r="I55" i="1"/>
  <c r="K54" i="1"/>
  <c r="J54" i="1"/>
  <c r="H54" i="1"/>
  <c r="I54" i="1"/>
  <c r="K53" i="1"/>
  <c r="J53" i="1"/>
  <c r="H53" i="1"/>
  <c r="I53" i="1"/>
  <c r="B53" i="1"/>
  <c r="K52" i="1"/>
  <c r="J52" i="1"/>
  <c r="H52" i="1"/>
  <c r="I52" i="1"/>
  <c r="K51" i="1"/>
  <c r="J51" i="1"/>
  <c r="I51" i="1"/>
  <c r="K50" i="1"/>
  <c r="J50" i="1"/>
  <c r="I50" i="1"/>
  <c r="K49" i="1"/>
  <c r="J49" i="1"/>
  <c r="H49" i="1"/>
  <c r="I49" i="1"/>
  <c r="K48" i="1"/>
  <c r="J48" i="1"/>
  <c r="H48" i="1"/>
  <c r="I48" i="1"/>
  <c r="K47" i="1"/>
  <c r="J47" i="1"/>
  <c r="H47" i="1"/>
  <c r="I47" i="1"/>
  <c r="K46" i="1"/>
  <c r="J46" i="1"/>
  <c r="H46" i="1"/>
  <c r="I46" i="1"/>
  <c r="K45" i="1"/>
  <c r="J45" i="1"/>
  <c r="H45" i="1"/>
  <c r="I45" i="1"/>
  <c r="K44" i="1"/>
  <c r="J44" i="1"/>
  <c r="I44" i="1"/>
  <c r="G42" i="1"/>
  <c r="F41" i="1"/>
  <c r="H41" i="1"/>
  <c r="F40" i="1"/>
  <c r="H40" i="1"/>
  <c r="F39" i="1"/>
  <c r="H39" i="1"/>
  <c r="F38" i="1"/>
  <c r="H38" i="1"/>
  <c r="F37" i="1"/>
  <c r="H37" i="1"/>
  <c r="F32" i="1"/>
  <c r="H32" i="1"/>
  <c r="F31" i="1"/>
  <c r="H31" i="1"/>
  <c r="F30" i="1"/>
  <c r="H30" i="1"/>
  <c r="M6" i="1"/>
  <c r="B52" i="1"/>
  <c r="B49" i="1"/>
  <c r="B48" i="1"/>
  <c r="B45" i="1"/>
  <c r="B57" i="1"/>
  <c r="B56" i="1"/>
  <c r="B46" i="1"/>
  <c r="H51" i="1"/>
  <c r="H59" i="1" s="1"/>
  <c r="F3" i="1" s="1"/>
  <c r="B54" i="1"/>
  <c r="B58" i="1"/>
  <c r="H44" i="1"/>
  <c r="B47" i="1"/>
  <c r="H50" i="1"/>
  <c r="B55" i="1"/>
  <c r="B44" i="1"/>
  <c r="F11" i="1"/>
  <c r="B50" i="1"/>
  <c r="B51" i="1"/>
  <c r="H42" i="1" l="1"/>
  <c r="F2" i="1" s="1"/>
  <c r="I92" i="1"/>
  <c r="H60" i="1" l="1"/>
  <c r="F7" i="1"/>
  <c r="F12" i="1" s="1"/>
  <c r="I93" i="1"/>
  <c r="J9" i="1" s="1"/>
  <c r="J3" i="1"/>
  <c r="F4" i="1"/>
  <c r="E19" i="1" l="1"/>
  <c r="F14" i="1"/>
  <c r="J4" i="1" l="1"/>
  <c r="J6" i="1" s="1"/>
  <c r="F15" i="1"/>
  <c r="F16" i="1" s="1"/>
  <c r="J10" i="1" s="1"/>
  <c r="J11" i="1" l="1"/>
  <c r="J8" i="1" s="1"/>
  <c r="H1" i="1" s="1"/>
</calcChain>
</file>

<file path=xl/sharedStrings.xml><?xml version="1.0" encoding="utf-8"?>
<sst xmlns="http://schemas.openxmlformats.org/spreadsheetml/2006/main" count="171" uniqueCount="141">
  <si>
    <t>Recursos Liberados</t>
  </si>
  <si>
    <t>Costes Indirectos</t>
  </si>
  <si>
    <t>TOTAL DISPONIBLE (para compensar)</t>
  </si>
  <si>
    <t>Equipment</t>
  </si>
  <si>
    <t>GASTOS (que hay que compensar)</t>
  </si>
  <si>
    <t>Equipamiento no eleg.</t>
  </si>
  <si>
    <t>5% Retención FGUCM</t>
  </si>
  <si>
    <t>Retención UCM</t>
  </si>
  <si>
    <t>PRESUPUESTO DEL PROYECTO</t>
  </si>
  <si>
    <t>PERSONNEL</t>
  </si>
  <si>
    <t>Rellenar celdas en :</t>
  </si>
  <si>
    <t>Amarillo</t>
  </si>
  <si>
    <t>Categoría</t>
  </si>
  <si>
    <t>PM rate</t>
  </si>
  <si>
    <t># PMs</t>
  </si>
  <si>
    <t>Costs</t>
  </si>
  <si>
    <t>Coste
mínimo</t>
  </si>
  <si>
    <t>Coste 
máximo</t>
  </si>
  <si>
    <t>Requisitos grupo retributivo</t>
  </si>
  <si>
    <t>TOTAL PERSONNEL COST</t>
  </si>
  <si>
    <t>Travel costs</t>
  </si>
  <si>
    <t>Cost</t>
  </si>
  <si>
    <t>TOTAL TRAVEL COST</t>
  </si>
  <si>
    <t>Description</t>
  </si>
  <si>
    <t>Adquisition value</t>
  </si>
  <si>
    <t>Tipo equipo</t>
  </si>
  <si>
    <t>Depretation months</t>
  </si>
  <si>
    <t># months of use</t>
  </si>
  <si>
    <t>Eligible cost</t>
  </si>
  <si>
    <t>TOTAL</t>
  </si>
  <si>
    <t>non eligible</t>
  </si>
  <si>
    <t>Notas:</t>
  </si>
  <si>
    <t>*</t>
  </si>
  <si>
    <t>Si el equipo supera los 15.000,00 €  hay que sacarlo a concurso público ==&gt; esto supone un retraso de unos 6 meses</t>
  </si>
  <si>
    <t>Para el resto de equipos, suponer un retraso en la compra de unos 4 meses</t>
  </si>
  <si>
    <t>Consumable costs</t>
  </si>
  <si>
    <t>TOTAL CONSUMABLES COST</t>
  </si>
  <si>
    <t>Publications costs</t>
  </si>
  <si>
    <t>Coste unitario</t>
  </si>
  <si>
    <t># publicaciones</t>
  </si>
  <si>
    <t>Coste TOTAL</t>
  </si>
  <si>
    <t>TOTAL PUBLICATIONS COST</t>
  </si>
  <si>
    <t>OTHER costs</t>
  </si>
  <si>
    <t>TOTAL OTHER COST</t>
  </si>
  <si>
    <t>Subcontracting costs</t>
  </si>
  <si>
    <t>Coste / Mes</t>
  </si>
  <si>
    <t>Coste / Día</t>
  </si>
  <si>
    <t>Tipo Equipo</t>
  </si>
  <si>
    <t>Meses amortización</t>
  </si>
  <si>
    <t>Direct Cost</t>
  </si>
  <si>
    <t>Audit costs</t>
  </si>
  <si>
    <t>Profesor Ayudante</t>
  </si>
  <si>
    <t>Ordenadores</t>
  </si>
  <si>
    <r>
      <rPr>
        <b/>
        <sz val="14"/>
        <rFont val="Calibri"/>
        <family val="2"/>
      </rPr>
      <t>&gt;</t>
    </r>
    <r>
      <rPr>
        <sz val="11"/>
        <rFont val="Calibri"/>
        <family val="2"/>
      </rPr>
      <t xml:space="preserve">  325.000,00 €  </t>
    </r>
    <r>
      <rPr>
        <b/>
        <sz val="14"/>
        <rFont val="Calibri"/>
        <family val="2"/>
      </rPr>
      <t>&lt;</t>
    </r>
    <r>
      <rPr>
        <sz val="11"/>
        <rFont val="Calibri"/>
        <family val="2"/>
      </rPr>
      <t xml:space="preserve">  500.000,00 €</t>
    </r>
  </si>
  <si>
    <t>Profesor Ayudante Doctor</t>
  </si>
  <si>
    <t>Licencias/otros informatica</t>
  </si>
  <si>
    <r>
      <rPr>
        <b/>
        <sz val="14"/>
        <rFont val="Calibri"/>
        <family val="2"/>
      </rPr>
      <t>&gt;</t>
    </r>
    <r>
      <rPr>
        <sz val="11"/>
        <rFont val="Calibri"/>
        <family val="2"/>
      </rPr>
      <t xml:space="preserve">  500.000,00  €  </t>
    </r>
    <r>
      <rPr>
        <b/>
        <sz val="14"/>
        <rFont val="Calibri"/>
        <family val="2"/>
      </rPr>
      <t xml:space="preserve">&lt; </t>
    </r>
    <r>
      <rPr>
        <sz val="11"/>
        <rFont val="Calibri"/>
        <family val="2"/>
      </rPr>
      <t xml:space="preserve"> 1.000.000,00 €</t>
    </r>
  </si>
  <si>
    <t>Atracción Talento-Mod2_Jovenes doctores</t>
  </si>
  <si>
    <t>No Informático</t>
  </si>
  <si>
    <r>
      <rPr>
        <b/>
        <sz val="14"/>
        <rFont val="Calibri"/>
        <family val="2"/>
      </rPr>
      <t>&gt;</t>
    </r>
    <r>
      <rPr>
        <sz val="11"/>
        <rFont val="Calibri"/>
        <family val="2"/>
      </rPr>
      <t xml:space="preserve">  1.000.000,00  €  </t>
    </r>
    <r>
      <rPr>
        <b/>
        <sz val="14"/>
        <rFont val="Calibri"/>
        <family val="2"/>
      </rPr>
      <t>&lt;</t>
    </r>
    <r>
      <rPr>
        <sz val="11"/>
        <rFont val="Calibri"/>
        <family val="2"/>
      </rPr>
      <t xml:space="preserve">  1.500.000,00 €</t>
    </r>
  </si>
  <si>
    <t>Contratado Ramón y Cajal</t>
  </si>
  <si>
    <r>
      <rPr>
        <b/>
        <sz val="14"/>
        <rFont val="Calibri"/>
        <family val="2"/>
      </rPr>
      <t>&gt;</t>
    </r>
    <r>
      <rPr>
        <sz val="11"/>
        <rFont val="Calibri"/>
        <family val="2"/>
      </rPr>
      <t xml:space="preserve">  1.500.000,00  €  </t>
    </r>
    <r>
      <rPr>
        <b/>
        <sz val="14"/>
        <rFont val="Calibri"/>
        <family val="2"/>
      </rPr>
      <t>&lt;</t>
    </r>
    <r>
      <rPr>
        <sz val="11"/>
        <rFont val="Calibri"/>
        <family val="2"/>
      </rPr>
      <t xml:space="preserve">  2.000.000,00 €</t>
    </r>
  </si>
  <si>
    <t>Profesor Contratado Doctor</t>
  </si>
  <si>
    <r>
      <rPr>
        <b/>
        <sz val="14"/>
        <rFont val="Calibri"/>
        <family val="2"/>
      </rPr>
      <t>&gt;</t>
    </r>
    <r>
      <rPr>
        <sz val="11"/>
        <rFont val="Calibri"/>
        <family val="2"/>
      </rPr>
      <t xml:space="preserve">  2.000.000,00  €  </t>
    </r>
    <r>
      <rPr>
        <b/>
        <sz val="14"/>
        <rFont val="Calibri"/>
        <family val="2"/>
      </rPr>
      <t>&lt;</t>
    </r>
    <r>
      <rPr>
        <sz val="11"/>
        <rFont val="Calibri"/>
        <family val="2"/>
      </rPr>
      <t xml:space="preserve">  2.500.000,00 €</t>
    </r>
  </si>
  <si>
    <t>Titular de Universidad</t>
  </si>
  <si>
    <t>Atracción Talento-Mod1_Doctores con experiencia</t>
  </si>
  <si>
    <t>Catedrático de Universidad</t>
  </si>
  <si>
    <t>Días laborales anuales</t>
  </si>
  <si>
    <t>MES</t>
  </si>
  <si>
    <t>TOTAL ANUAL</t>
  </si>
  <si>
    <t>VALORES ANTERIORES</t>
  </si>
  <si>
    <t>Técnico</t>
  </si>
  <si>
    <t>Se deberá especificar la experiencia profesional a acreditar</t>
  </si>
  <si>
    <t>Técnico de FP tipo 1</t>
  </si>
  <si>
    <t>Técnico de FP tipo 2</t>
  </si>
  <si>
    <t>Formación Profesional de grado superior o Formación Profesional de grado medio con tres años de experiencia profesional</t>
  </si>
  <si>
    <t>Titulados Universitarios Grado Medio</t>
  </si>
  <si>
    <t>Licenciado o ingeniero tipo 1</t>
  </si>
  <si>
    <t>Licenciado o ingeniero tipo 2</t>
  </si>
  <si>
    <t>Máster, DEA, o Suficiencia investigadora, o al menos 3 años de experiencia investigadora</t>
  </si>
  <si>
    <t>Licenciado o ingeniero tipo 3</t>
  </si>
  <si>
    <t xml:space="preserve">Al menos 2 años de experiencia en gestión de proyectos </t>
  </si>
  <si>
    <t>Contratado posdoctoral tipo 1</t>
  </si>
  <si>
    <t>Contratado posdoctoral tipo 2</t>
  </si>
  <si>
    <t>Contratado posdoctoral tipo 3</t>
  </si>
  <si>
    <t>Investigador senior tipo 1</t>
  </si>
  <si>
    <t>Investigador senior tipo 2</t>
  </si>
  <si>
    <t>Más de 20 años de experiencia posdoctoral y estar acreditado a la figura de Catedrático de Universidad, o asimilable, o haber disfrutado previamente de algún tipo de vinculación laboral bajo una figura asimilable a ésta.</t>
  </si>
  <si>
    <t>DÍA</t>
  </si>
  <si>
    <t>A. Personnel costs</t>
  </si>
  <si>
    <t>Cost Category / Beneficiary</t>
  </si>
  <si>
    <t>Total Personnel costs</t>
  </si>
  <si>
    <t>B. Subcontracting cost (no indirect costs)</t>
  </si>
  <si>
    <t>C. Purchase costs</t>
  </si>
  <si>
    <t>C1. Travel and subsistence</t>
  </si>
  <si>
    <t>C2. Equipment incl. major equipment</t>
  </si>
  <si>
    <t>Consumables incl. Fieldwork and animal costs</t>
  </si>
  <si>
    <t>Publications (including Open Access fees) and dissemination</t>
  </si>
  <si>
    <t>Other additional direct costs</t>
  </si>
  <si>
    <t>C3. Total other goods, works and services</t>
  </si>
  <si>
    <t>C3 Other goods, works and services</t>
  </si>
  <si>
    <t>Total Purchase costs (C1 + C2 +C3)</t>
  </si>
  <si>
    <t>D. Internally invoiced goods and services (no indirect costs)</t>
  </si>
  <si>
    <t>Total</t>
  </si>
  <si>
    <t>E. Indirect costs (=25% * (A+C1+C2+C3))</t>
  </si>
  <si>
    <t>Total eligible costs (A + B + C+ D + E)</t>
  </si>
  <si>
    <t>Requested EU contribution</t>
  </si>
  <si>
    <t xml:space="preserve"> Internally invoiced goods and services</t>
  </si>
  <si>
    <t>TOTAL Direct costs</t>
  </si>
  <si>
    <t>Staff</t>
  </si>
  <si>
    <t>Hired Personnel</t>
  </si>
  <si>
    <t>STAFF: description or  Name</t>
  </si>
  <si>
    <t>Name of IP</t>
  </si>
  <si>
    <t>Senior Staff 2</t>
  </si>
  <si>
    <t>Senior Staff 3</t>
  </si>
  <si>
    <t>Hired personnel: description or  Name</t>
  </si>
  <si>
    <t>Hired Personnel - TOTAL</t>
  </si>
  <si>
    <t>STAFF - TOTAL</t>
  </si>
  <si>
    <t>2.- Rellenar los datos del personal contratado con cargo al proyecto</t>
  </si>
  <si>
    <t>3.- Rellenar presupuesto para subcontracting</t>
  </si>
  <si>
    <t>4.- Rellenar presupuesto para viajes</t>
  </si>
  <si>
    <t>5.- Rellenar presupuesto para equipos</t>
  </si>
  <si>
    <t>6.- Rellenar presupuesto para consumibles</t>
  </si>
  <si>
    <t>7.- Rellenar presupuesto para publicaciones</t>
  </si>
  <si>
    <t>8.- Rellenar presupuesto para otros gastos</t>
  </si>
  <si>
    <t xml:space="preserve">9.- Rellenar presupuesto para CAIs </t>
  </si>
  <si>
    <t>1.- Rellenar los datos del Personal propio de la UCM (PDI)</t>
  </si>
  <si>
    <t>Desaparece</t>
  </si>
  <si>
    <t>Nueva</t>
  </si>
  <si>
    <t>Licenciado o ingeniero tipo 4</t>
  </si>
  <si>
    <t>Antes era Licenciado tipo 3</t>
  </si>
  <si>
    <t>Más de 3 años de experiencia posdoctoral.</t>
  </si>
  <si>
    <t>Más de 7 años de experiencia posdoctoral, o haber sido beneficiario de un contrato laboral financiado a través de un programa competitivo (p.e. Marie Curie o RyC)</t>
  </si>
  <si>
    <t>Más de 12 años de experiencia posdoctoral, o haber sido beneficiario de un contrato laboral financiado a través de un programa competitivo (p.e. Marie Curie o RyC).</t>
  </si>
  <si>
    <t>Coste medio persona-mes:</t>
  </si>
  <si>
    <t>Titulación: Formación Profesional de grado medio</t>
  </si>
  <si>
    <t>Titulación: Diplomatura, Ingeniería Técnica, Arquitectura Técnica o Grado de menos de 240 ECTS</t>
  </si>
  <si>
    <t>Titulación: Grado de al menos 240 y menos de 300 ECTS</t>
  </si>
  <si>
    <t>Titulación: Licenciatura, Ingeniería, Arquitectura, Grado de al menos 300 ECTS (nivel MECES 3)</t>
  </si>
  <si>
    <t>Titulación: Doctorado</t>
  </si>
  <si>
    <t>v2.4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</si>
</sst>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_€_-;\-* #,##0\ _€_-;_-* &quot;-&quot;??\ _€_-;_-@_-"/>
    <numFmt numFmtId="165" formatCode="#,##0.00_ ;\-#,##0.00\ "/>
  </numFmts>
  <fonts count="19" x14ac:knownFonts="1"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sz val="11"/>
      <color rgb="FF1F4E78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Times New Roman"/>
      <family val="1"/>
    </font>
    <font>
      <sz val="11"/>
      <color rgb="FFFFFFFF"/>
      <name val="Calibri"/>
      <family val="2"/>
    </font>
    <font>
      <b/>
      <sz val="14"/>
      <color rgb="FF1F4E78"/>
      <name val="Calibri"/>
      <family val="2"/>
    </font>
    <font>
      <sz val="14"/>
      <color rgb="FFFFFFFF"/>
      <name val="Calibri"/>
      <family val="2"/>
    </font>
    <font>
      <sz val="11"/>
      <color rgb="FFFF0000"/>
      <name val="Calibri"/>
      <family val="2"/>
    </font>
    <font>
      <sz val="14"/>
      <color rgb="FF000000"/>
      <name val="Calibri"/>
      <family val="2"/>
    </font>
    <font>
      <b/>
      <sz val="22"/>
      <color rgb="FFFF0000"/>
      <name val="Calibri"/>
      <family val="2"/>
    </font>
    <font>
      <sz val="11"/>
      <color rgb="FF000000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0"/>
      <name val="Calibri"/>
      <family val="2"/>
    </font>
  </fonts>
  <fills count="7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F4E78"/>
        <bgColor rgb="FFFFFFFF"/>
      </patternFill>
    </fill>
    <fill>
      <patternFill patternType="solid">
        <fgColor rgb="FF1F4E78"/>
        <bgColor rgb="FFFFFFFF"/>
      </patternFill>
    </fill>
    <fill>
      <patternFill patternType="solid">
        <fgColor rgb="FF1F4E78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1F4E78"/>
        <bgColor rgb="FFFFFFFF"/>
      </patternFill>
    </fill>
    <fill>
      <patternFill patternType="solid">
        <fgColor rgb="FF1F4E78"/>
        <bgColor rgb="FFFFFFFF"/>
      </patternFill>
    </fill>
    <fill>
      <patternFill patternType="solid">
        <fgColor rgb="FF1F4E78"/>
        <bgColor rgb="FFFFFFFF"/>
      </patternFill>
    </fill>
    <fill>
      <patternFill patternType="solid">
        <fgColor rgb="FF833C0C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375623"/>
        <bgColor rgb="FFFFFFFF"/>
      </patternFill>
    </fill>
    <fill>
      <patternFill patternType="solid">
        <fgColor rgb="FF375623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833C0C"/>
        <bgColor rgb="FFFFFFFF"/>
      </patternFill>
    </fill>
    <fill>
      <patternFill patternType="solid">
        <fgColor rgb="FF833C0C"/>
        <bgColor rgb="FFFFFFFF"/>
      </patternFill>
    </fill>
    <fill>
      <patternFill patternType="solid">
        <fgColor rgb="FFF8CAAB"/>
        <bgColor rgb="FFFFFFFF"/>
      </patternFill>
    </fill>
    <fill>
      <patternFill patternType="solid">
        <fgColor rgb="FF1F4E78"/>
        <bgColor rgb="FFFFFFFF"/>
      </patternFill>
    </fill>
    <fill>
      <patternFill patternType="solid">
        <fgColor rgb="FF1F4E78"/>
        <bgColor rgb="FFFFFFFF"/>
      </patternFill>
    </fill>
    <fill>
      <patternFill patternType="solid">
        <fgColor rgb="FF1F4E78"/>
        <bgColor rgb="FFFFFFFF"/>
      </patternFill>
    </fill>
    <fill>
      <patternFill patternType="solid">
        <fgColor rgb="FF1F4E78"/>
        <bgColor rgb="FFFFFFFF"/>
      </patternFill>
    </fill>
    <fill>
      <patternFill patternType="solid">
        <fgColor rgb="FF1F4E78"/>
        <bgColor rgb="FFFFFFFF"/>
      </patternFill>
    </fill>
    <fill>
      <patternFill patternType="solid">
        <fgColor rgb="FF1F4E78"/>
        <bgColor rgb="FFFFFFFF"/>
      </patternFill>
    </fill>
    <fill>
      <patternFill patternType="solid">
        <fgColor rgb="FF1F4E78"/>
        <bgColor rgb="FFFFFFFF"/>
      </patternFill>
    </fill>
    <fill>
      <patternFill patternType="solid">
        <fgColor rgb="FF375623"/>
        <bgColor rgb="FFFFFFFF"/>
      </patternFill>
    </fill>
    <fill>
      <patternFill patternType="solid">
        <fgColor rgb="FFBDD7EE"/>
        <bgColor rgb="FFFFFFFF"/>
      </patternFill>
    </fill>
    <fill>
      <patternFill patternType="solid">
        <fgColor rgb="FFBDD7EE"/>
        <bgColor rgb="FFFFFFFF"/>
      </patternFill>
    </fill>
    <fill>
      <patternFill patternType="solid">
        <fgColor rgb="FFBDD7EE"/>
        <bgColor rgb="FFFFFFFF"/>
      </patternFill>
    </fill>
    <fill>
      <patternFill patternType="solid">
        <fgColor rgb="FFBDD7EE"/>
        <bgColor rgb="FFFFFFFF"/>
      </patternFill>
    </fill>
    <fill>
      <patternFill patternType="solid">
        <fgColor rgb="FFBDD7EE"/>
        <bgColor rgb="FFFFFFFF"/>
      </patternFill>
    </fill>
    <fill>
      <patternFill patternType="solid">
        <fgColor rgb="FFBDD7EE"/>
        <bgColor rgb="FFFFFFFF"/>
      </patternFill>
    </fill>
    <fill>
      <patternFill patternType="solid">
        <fgColor rgb="FFBDD7EE"/>
        <bgColor rgb="FFFFFFFF"/>
      </patternFill>
    </fill>
    <fill>
      <patternFill patternType="solid">
        <fgColor rgb="FFBDD7EE"/>
        <bgColor rgb="FFFFFFFF"/>
      </patternFill>
    </fill>
    <fill>
      <patternFill patternType="solid">
        <fgColor rgb="FFBDD7EE"/>
        <bgColor rgb="FFFFFFFF"/>
      </patternFill>
    </fill>
    <fill>
      <patternFill patternType="solid">
        <fgColor rgb="FF1F4E78"/>
        <bgColor rgb="FFFFFFFF"/>
      </patternFill>
    </fill>
    <fill>
      <patternFill patternType="solid">
        <fgColor rgb="FFC5DFB3"/>
        <bgColor rgb="FFFFFFFF"/>
      </patternFill>
    </fill>
    <fill>
      <patternFill patternType="solid">
        <fgColor rgb="FFC5DFB3"/>
        <bgColor rgb="FFFFFFFF"/>
      </patternFill>
    </fill>
    <fill>
      <patternFill patternType="solid">
        <fgColor rgb="FFC5DFB3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1F4E78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1F4E78"/>
        <bgColor rgb="FFFFFFFF"/>
      </patternFill>
    </fill>
    <fill>
      <patternFill patternType="solid">
        <fgColor rgb="FF1F4E78"/>
        <bgColor rgb="FFFFFFFF"/>
      </patternFill>
    </fill>
    <fill>
      <patternFill patternType="solid">
        <fgColor rgb="FF375623"/>
        <bgColor rgb="FFFFFFFF"/>
      </patternFill>
    </fill>
    <fill>
      <patternFill patternType="solid">
        <fgColor theme="0" tint="-0.34998626667073579"/>
        <bgColor rgb="FFFFFFFF"/>
      </patternFill>
    </fill>
    <fill>
      <patternFill patternType="solid">
        <fgColor theme="0"/>
        <bgColor rgb="FFFFFFFF"/>
      </patternFill>
    </fill>
  </fills>
  <borders count="83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190">
    <xf numFmtId="0" fontId="0" fillId="0" borderId="0" xfId="0"/>
    <xf numFmtId="0" fontId="0" fillId="2" borderId="1" xfId="0" applyFill="1" applyBorder="1"/>
    <xf numFmtId="0" fontId="1" fillId="3" borderId="2" xfId="0" applyFont="1" applyFill="1" applyBorder="1"/>
    <xf numFmtId="0" fontId="1" fillId="4" borderId="3" xfId="0" applyFont="1" applyFill="1" applyBorder="1" applyAlignment="1">
      <alignment wrapText="1"/>
    </xf>
    <xf numFmtId="0" fontId="1" fillId="5" borderId="4" xfId="0" applyFont="1" applyFill="1" applyBorder="1"/>
    <xf numFmtId="0" fontId="0" fillId="6" borderId="5" xfId="0" applyFill="1" applyBorder="1"/>
    <xf numFmtId="0" fontId="0" fillId="7" borderId="6" xfId="0" applyFill="1" applyBorder="1"/>
    <xf numFmtId="0" fontId="0" fillId="8" borderId="7" xfId="0" applyFill="1" applyBorder="1"/>
    <xf numFmtId="0" fontId="0" fillId="9" borderId="8" xfId="0" applyFill="1" applyBorder="1"/>
    <xf numFmtId="0" fontId="0" fillId="10" borderId="9" xfId="0" applyFill="1" applyBorder="1"/>
    <xf numFmtId="0" fontId="0" fillId="11" borderId="10" xfId="0" applyFill="1" applyBorder="1"/>
    <xf numFmtId="0" fontId="0" fillId="12" borderId="11" xfId="0" applyFill="1" applyBorder="1"/>
    <xf numFmtId="0" fontId="0" fillId="13" borderId="12" xfId="0" applyFill="1" applyBorder="1"/>
    <xf numFmtId="0" fontId="2" fillId="2" borderId="1" xfId="0" applyFont="1" applyFill="1" applyBorder="1"/>
    <xf numFmtId="0" fontId="1" fillId="14" borderId="13" xfId="0" applyFont="1" applyFill="1" applyBorder="1" applyAlignment="1">
      <alignment wrapText="1"/>
    </xf>
    <xf numFmtId="0" fontId="0" fillId="9" borderId="8" xfId="0" applyFill="1" applyBorder="1" applyAlignment="1">
      <alignment wrapText="1"/>
    </xf>
    <xf numFmtId="0" fontId="0" fillId="11" borderId="10" xfId="0" applyFill="1" applyBorder="1" applyAlignment="1">
      <alignment wrapText="1"/>
    </xf>
    <xf numFmtId="0" fontId="1" fillId="15" borderId="14" xfId="0" applyFont="1" applyFill="1" applyBorder="1" applyAlignment="1">
      <alignment wrapText="1"/>
    </xf>
    <xf numFmtId="0" fontId="1" fillId="16" borderId="15" xfId="0" applyFont="1" applyFill="1" applyBorder="1" applyAlignment="1">
      <alignment wrapText="1"/>
    </xf>
    <xf numFmtId="0" fontId="6" fillId="2" borderId="1" xfId="0" applyFont="1" applyFill="1" applyBorder="1"/>
    <xf numFmtId="0" fontId="0" fillId="51" borderId="50" xfId="0" applyFill="1" applyBorder="1" applyProtection="1">
      <protection locked="0"/>
    </xf>
    <xf numFmtId="0" fontId="0" fillId="52" borderId="51" xfId="0" applyFill="1" applyBorder="1" applyProtection="1">
      <protection locked="0"/>
    </xf>
    <xf numFmtId="4" fontId="0" fillId="52" borderId="51" xfId="0" applyNumberFormat="1" applyFill="1" applyBorder="1" applyProtection="1">
      <protection locked="0"/>
    </xf>
    <xf numFmtId="4" fontId="0" fillId="51" borderId="50" xfId="0" applyNumberFormat="1" applyFill="1" applyBorder="1" applyProtection="1">
      <protection locked="0"/>
    </xf>
    <xf numFmtId="0" fontId="0" fillId="50" borderId="49" xfId="0" applyFill="1" applyBorder="1" applyProtection="1">
      <protection locked="0"/>
    </xf>
    <xf numFmtId="4" fontId="0" fillId="50" borderId="49" xfId="0" applyNumberFormat="1" applyFill="1" applyBorder="1" applyProtection="1">
      <protection locked="0"/>
    </xf>
    <xf numFmtId="4" fontId="0" fillId="53" borderId="52" xfId="0" applyNumberFormat="1" applyFill="1" applyBorder="1" applyProtection="1">
      <protection locked="0"/>
    </xf>
    <xf numFmtId="4" fontId="0" fillId="54" borderId="53" xfId="0" applyNumberFormat="1" applyFill="1" applyBorder="1" applyProtection="1">
      <protection locked="0"/>
    </xf>
    <xf numFmtId="3" fontId="0" fillId="55" borderId="54" xfId="0" applyNumberFormat="1" applyFill="1" applyBorder="1" applyProtection="1">
      <protection locked="0"/>
    </xf>
    <xf numFmtId="0" fontId="0" fillId="56" borderId="55" xfId="0" applyFill="1" applyBorder="1" applyProtection="1">
      <protection locked="0"/>
    </xf>
    <xf numFmtId="3" fontId="0" fillId="57" borderId="56" xfId="0" applyNumberFormat="1" applyFill="1" applyBorder="1" applyProtection="1">
      <protection locked="0"/>
    </xf>
    <xf numFmtId="3" fontId="0" fillId="58" borderId="57" xfId="0" applyNumberFormat="1" applyFill="1" applyBorder="1" applyProtection="1">
      <protection locked="0"/>
    </xf>
    <xf numFmtId="0" fontId="0" fillId="59" borderId="58" xfId="0" applyFill="1" applyBorder="1" applyProtection="1">
      <protection locked="0"/>
    </xf>
    <xf numFmtId="0" fontId="0" fillId="2" borderId="1" xfId="0" applyFill="1" applyBorder="1"/>
    <xf numFmtId="0" fontId="1" fillId="60" borderId="60" xfId="0" applyFont="1" applyFill="1" applyBorder="1" applyAlignment="1">
      <alignment wrapText="1"/>
    </xf>
    <xf numFmtId="0" fontId="0" fillId="61" borderId="61" xfId="0" applyFill="1" applyBorder="1"/>
    <xf numFmtId="0" fontId="0" fillId="62" borderId="63" xfId="0" applyFill="1" applyBorder="1" applyAlignment="1">
      <alignment wrapText="1"/>
    </xf>
    <xf numFmtId="0" fontId="1" fillId="60" borderId="60" xfId="0" applyFont="1" applyFill="1" applyBorder="1"/>
    <xf numFmtId="164" fontId="1" fillId="60" borderId="60" xfId="1" applyNumberFormat="1" applyFont="1" applyFill="1" applyBorder="1"/>
    <xf numFmtId="49" fontId="0" fillId="56" borderId="55" xfId="0" applyNumberFormat="1" applyFill="1" applyBorder="1" applyProtection="1">
      <protection locked="0"/>
    </xf>
    <xf numFmtId="4" fontId="0" fillId="56" borderId="55" xfId="0" applyNumberFormat="1" applyFill="1" applyBorder="1" applyProtection="1">
      <protection locked="0"/>
    </xf>
    <xf numFmtId="49" fontId="0" fillId="50" borderId="49" xfId="0" applyNumberFormat="1" applyFill="1" applyBorder="1" applyProtection="1">
      <protection locked="0"/>
    </xf>
    <xf numFmtId="0" fontId="0" fillId="2" borderId="1" xfId="0" applyFill="1" applyBorder="1" applyProtection="1"/>
    <xf numFmtId="0" fontId="10" fillId="2" borderId="1" xfId="0" applyFont="1" applyFill="1" applyBorder="1" applyAlignment="1" applyProtection="1">
      <alignment vertical="center"/>
    </xf>
    <xf numFmtId="0" fontId="14" fillId="2" borderId="1" xfId="0" applyFont="1" applyFill="1" applyBorder="1" applyProtection="1"/>
    <xf numFmtId="4" fontId="14" fillId="2" borderId="1" xfId="0" applyNumberFormat="1" applyFont="1" applyFill="1" applyBorder="1" applyProtection="1"/>
    <xf numFmtId="0" fontId="14" fillId="2" borderId="1" xfId="0" applyFont="1" applyFill="1" applyBorder="1" applyAlignment="1" applyProtection="1">
      <alignment horizontal="left" vertical="center" indent="2"/>
      <extLst>
        <ext uri="smNativeData">
          <pm:cellMargin xmlns:pm="smNativeData" id="1592288176" l="384" r="0" t="0" b="0" textRotation="0"/>
        </ext>
      </extLst>
    </xf>
    <xf numFmtId="4" fontId="15" fillId="68" borderId="71" xfId="0" applyNumberFormat="1" applyFont="1" applyFill="1" applyBorder="1" applyProtection="1"/>
    <xf numFmtId="0" fontId="14" fillId="2" borderId="70" xfId="0" applyFont="1" applyFill="1" applyBorder="1" applyProtection="1"/>
    <xf numFmtId="0" fontId="0" fillId="2" borderId="70" xfId="0" applyFill="1" applyBorder="1" applyProtection="1"/>
    <xf numFmtId="4" fontId="14" fillId="2" borderId="70" xfId="0" applyNumberFormat="1" applyFont="1" applyFill="1" applyBorder="1" applyProtection="1"/>
    <xf numFmtId="4" fontId="14" fillId="62" borderId="70" xfId="0" applyNumberFormat="1" applyFont="1" applyFill="1" applyBorder="1" applyProtection="1"/>
    <xf numFmtId="0" fontId="14" fillId="62" borderId="70" xfId="0" applyFont="1" applyFill="1" applyBorder="1" applyProtection="1"/>
    <xf numFmtId="0" fontId="6" fillId="2" borderId="1" xfId="0" applyFont="1" applyFill="1" applyBorder="1" applyProtection="1"/>
    <xf numFmtId="0" fontId="7" fillId="17" borderId="16" xfId="0" applyFont="1" applyFill="1" applyBorder="1" applyProtection="1"/>
    <xf numFmtId="4" fontId="9" fillId="50" borderId="49" xfId="0" applyNumberFormat="1" applyFont="1" applyFill="1" applyBorder="1" applyProtection="1"/>
    <xf numFmtId="164" fontId="1" fillId="14" borderId="13" xfId="1" applyNumberFormat="1" applyFont="1" applyFill="1" applyBorder="1" applyAlignment="1" applyProtection="1">
      <alignment wrapText="1"/>
    </xf>
    <xf numFmtId="164" fontId="1" fillId="14" borderId="13" xfId="1" applyNumberFormat="1" applyFont="1" applyFill="1" applyBorder="1" applyProtection="1"/>
    <xf numFmtId="164" fontId="1" fillId="16" borderId="15" xfId="1" applyNumberFormat="1" applyFont="1" applyFill="1" applyBorder="1" applyProtection="1"/>
    <xf numFmtId="4" fontId="0" fillId="18" borderId="17" xfId="0" applyNumberFormat="1" applyFill="1" applyBorder="1" applyProtection="1"/>
    <xf numFmtId="4" fontId="0" fillId="19" borderId="18" xfId="0" applyNumberFormat="1" applyFill="1" applyBorder="1" applyProtection="1"/>
    <xf numFmtId="4" fontId="0" fillId="20" borderId="19" xfId="0" applyNumberFormat="1" applyFill="1" applyBorder="1" applyProtection="1"/>
    <xf numFmtId="164" fontId="1" fillId="21" borderId="20" xfId="1" applyNumberFormat="1" applyFont="1" applyFill="1" applyBorder="1" applyAlignment="1" applyProtection="1">
      <alignment wrapText="1"/>
    </xf>
    <xf numFmtId="0" fontId="5" fillId="21" borderId="20" xfId="0" applyFont="1" applyFill="1" applyBorder="1" applyProtection="1"/>
    <xf numFmtId="4" fontId="1" fillId="21" borderId="20" xfId="0" applyNumberFormat="1" applyFont="1" applyFill="1" applyBorder="1" applyProtection="1"/>
    <xf numFmtId="4" fontId="1" fillId="22" borderId="21" xfId="0" applyNumberFormat="1" applyFont="1" applyFill="1" applyBorder="1" applyProtection="1"/>
    <xf numFmtId="4" fontId="0" fillId="23" borderId="22" xfId="0" applyNumberFormat="1" applyFill="1" applyBorder="1" applyProtection="1"/>
    <xf numFmtId="4" fontId="0" fillId="24" borderId="23" xfId="0" applyNumberFormat="1" applyFill="1" applyBorder="1" applyProtection="1"/>
    <xf numFmtId="4" fontId="0" fillId="25" borderId="24" xfId="0" applyNumberFormat="1" applyFill="1" applyBorder="1" applyProtection="1"/>
    <xf numFmtId="0" fontId="1" fillId="27" borderId="26" xfId="0" applyFont="1" applyFill="1" applyBorder="1" applyAlignment="1" applyProtection="1">
      <alignment wrapText="1"/>
    </xf>
    <xf numFmtId="0" fontId="1" fillId="26" borderId="25" xfId="0" applyFont="1" applyFill="1" applyBorder="1" applyAlignment="1" applyProtection="1">
      <alignment wrapText="1"/>
    </xf>
    <xf numFmtId="0" fontId="1" fillId="26" borderId="25" xfId="0" applyFont="1" applyFill="1" applyBorder="1" applyProtection="1"/>
    <xf numFmtId="0" fontId="8" fillId="2" borderId="1" xfId="0" applyFont="1" applyFill="1" applyBorder="1" applyAlignment="1" applyProtection="1">
      <alignment horizontal="right"/>
    </xf>
    <xf numFmtId="164" fontId="1" fillId="29" borderId="28" xfId="1" applyNumberFormat="1" applyFont="1" applyFill="1" applyBorder="1" applyAlignment="1" applyProtection="1">
      <alignment wrapText="1"/>
    </xf>
    <xf numFmtId="164" fontId="1" fillId="29" borderId="28" xfId="1" applyNumberFormat="1" applyFont="1" applyFill="1" applyBorder="1" applyProtection="1"/>
    <xf numFmtId="4" fontId="1" fillId="30" borderId="29" xfId="0" applyNumberFormat="1" applyFont="1" applyFill="1" applyBorder="1" applyProtection="1"/>
    <xf numFmtId="3" fontId="0" fillId="2" borderId="1" xfId="0" applyNumberFormat="1" applyFill="1" applyBorder="1" applyProtection="1"/>
    <xf numFmtId="164" fontId="1" fillId="31" borderId="30" xfId="1" applyNumberFormat="1" applyFont="1" applyFill="1" applyBorder="1" applyProtection="1"/>
    <xf numFmtId="165" fontId="1" fillId="31" borderId="30" xfId="1" applyNumberFormat="1" applyFont="1" applyFill="1" applyBorder="1" applyProtection="1"/>
    <xf numFmtId="0" fontId="1" fillId="14" borderId="13" xfId="0" applyFont="1" applyFill="1" applyBorder="1" applyAlignment="1" applyProtection="1">
      <alignment wrapText="1"/>
    </xf>
    <xf numFmtId="0" fontId="1" fillId="16" borderId="15" xfId="0" applyFont="1" applyFill="1" applyBorder="1" applyAlignment="1" applyProtection="1">
      <alignment wrapText="1"/>
    </xf>
    <xf numFmtId="4" fontId="1" fillId="32" borderId="31" xfId="0" applyNumberFormat="1" applyFont="1" applyFill="1" applyBorder="1" applyProtection="1"/>
    <xf numFmtId="0" fontId="1" fillId="33" borderId="32" xfId="0" applyFont="1" applyFill="1" applyBorder="1" applyProtection="1"/>
    <xf numFmtId="0" fontId="1" fillId="34" borderId="33" xfId="0" applyFont="1" applyFill="1" applyBorder="1" applyProtection="1"/>
    <xf numFmtId="4" fontId="1" fillId="35" borderId="34" xfId="0" applyNumberFormat="1" applyFont="1" applyFill="1" applyBorder="1" applyProtection="1"/>
    <xf numFmtId="4" fontId="1" fillId="36" borderId="35" xfId="0" applyNumberFormat="1" applyFont="1" applyFill="1" applyBorder="1" applyProtection="1"/>
    <xf numFmtId="0" fontId="3" fillId="37" borderId="36" xfId="0" applyFont="1" applyFill="1" applyBorder="1" applyProtection="1"/>
    <xf numFmtId="0" fontId="0" fillId="38" borderId="37" xfId="0" applyFill="1" applyBorder="1" applyProtection="1"/>
    <xf numFmtId="0" fontId="0" fillId="39" borderId="38" xfId="0" applyFill="1" applyBorder="1" applyProtection="1"/>
    <xf numFmtId="0" fontId="0" fillId="40" borderId="39" xfId="0" applyFill="1" applyBorder="1" applyAlignment="1" applyProtection="1">
      <alignment horizontal="right"/>
    </xf>
    <xf numFmtId="0" fontId="0" fillId="41" borderId="40" xfId="0" applyFill="1" applyBorder="1" applyProtection="1"/>
    <xf numFmtId="0" fontId="0" fillId="42" borderId="41" xfId="0" applyFill="1" applyBorder="1" applyProtection="1"/>
    <xf numFmtId="0" fontId="0" fillId="43" borderId="42" xfId="0" applyFill="1" applyBorder="1" applyAlignment="1" applyProtection="1">
      <alignment horizontal="right"/>
    </xf>
    <xf numFmtId="0" fontId="0" fillId="44" borderId="43" xfId="0" applyFill="1" applyBorder="1" applyProtection="1"/>
    <xf numFmtId="0" fontId="0" fillId="45" borderId="44" xfId="0" applyFill="1" applyBorder="1" applyProtection="1"/>
    <xf numFmtId="0" fontId="1" fillId="46" borderId="45" xfId="0" applyFont="1" applyFill="1" applyBorder="1" applyAlignment="1" applyProtection="1">
      <alignment wrapText="1"/>
    </xf>
    <xf numFmtId="0" fontId="1" fillId="29" borderId="28" xfId="0" applyFont="1" applyFill="1" applyBorder="1" applyAlignment="1" applyProtection="1">
      <alignment wrapText="1"/>
    </xf>
    <xf numFmtId="0" fontId="1" fillId="31" borderId="30" xfId="0" applyFont="1" applyFill="1" applyBorder="1" applyProtection="1"/>
    <xf numFmtId="3" fontId="0" fillId="47" borderId="46" xfId="0" applyNumberFormat="1" applyFill="1" applyBorder="1" applyProtection="1"/>
    <xf numFmtId="3" fontId="0" fillId="48" borderId="47" xfId="0" applyNumberFormat="1" applyFill="1" applyBorder="1" applyProtection="1"/>
    <xf numFmtId="3" fontId="0" fillId="49" borderId="48" xfId="0" applyNumberFormat="1" applyFill="1" applyBorder="1" applyProtection="1"/>
    <xf numFmtId="0" fontId="1" fillId="46" borderId="45" xfId="0" applyFont="1" applyFill="1" applyBorder="1" applyProtection="1"/>
    <xf numFmtId="0" fontId="1" fillId="29" borderId="28" xfId="0" applyFont="1" applyFill="1" applyBorder="1" applyProtection="1"/>
    <xf numFmtId="3" fontId="1" fillId="31" borderId="30" xfId="0" applyNumberFormat="1" applyFont="1" applyFill="1" applyBorder="1" applyProtection="1"/>
    <xf numFmtId="4" fontId="0" fillId="2" borderId="1" xfId="0" applyNumberFormat="1" applyFill="1" applyBorder="1" applyProtection="1"/>
    <xf numFmtId="164" fontId="1" fillId="14" borderId="76" xfId="1" applyNumberFormat="1" applyFont="1" applyFill="1" applyBorder="1" applyAlignment="1" applyProtection="1">
      <alignment wrapText="1"/>
    </xf>
    <xf numFmtId="164" fontId="1" fillId="14" borderId="76" xfId="1" applyNumberFormat="1" applyFont="1" applyFill="1" applyBorder="1" applyProtection="1"/>
    <xf numFmtId="164" fontId="1" fillId="16" borderId="77" xfId="1" applyNumberFormat="1" applyFont="1" applyFill="1" applyBorder="1" applyProtection="1"/>
    <xf numFmtId="0" fontId="6" fillId="62" borderId="70" xfId="0" applyFont="1" applyFill="1" applyBorder="1"/>
    <xf numFmtId="0" fontId="17" fillId="69" borderId="71" xfId="0" applyFont="1" applyFill="1" applyBorder="1" applyAlignment="1" applyProtection="1">
      <alignment vertical="center" wrapText="1"/>
      <protection hidden="1"/>
    </xf>
    <xf numFmtId="0" fontId="4" fillId="69" borderId="71" xfId="0" applyFont="1" applyFill="1" applyBorder="1" applyAlignment="1" applyProtection="1">
      <alignment vertical="center"/>
      <protection hidden="1"/>
    </xf>
    <xf numFmtId="4" fontId="0" fillId="69" borderId="71" xfId="0" applyNumberFormat="1" applyFill="1" applyBorder="1" applyProtection="1">
      <protection hidden="1"/>
    </xf>
    <xf numFmtId="4" fontId="15" fillId="68" borderId="71" xfId="0" applyNumberFormat="1" applyFont="1" applyFill="1" applyBorder="1" applyProtection="1">
      <protection hidden="1"/>
    </xf>
    <xf numFmtId="4" fontId="0" fillId="69" borderId="74" xfId="0" applyNumberFormat="1" applyFill="1" applyBorder="1" applyProtection="1">
      <protection hidden="1"/>
    </xf>
    <xf numFmtId="4" fontId="0" fillId="69" borderId="71" xfId="0" applyNumberFormat="1" applyFill="1" applyBorder="1" applyAlignment="1" applyProtection="1">
      <alignment vertical="center"/>
      <protection hidden="1"/>
    </xf>
    <xf numFmtId="4" fontId="3" fillId="69" borderId="71" xfId="0" applyNumberFormat="1" applyFont="1" applyFill="1" applyBorder="1" applyAlignment="1" applyProtection="1">
      <alignment vertical="center"/>
      <protection hidden="1"/>
    </xf>
    <xf numFmtId="0" fontId="0" fillId="2" borderId="70" xfId="0" applyFill="1" applyBorder="1"/>
    <xf numFmtId="0" fontId="0" fillId="62" borderId="64" xfId="0" applyFill="1" applyBorder="1" applyAlignment="1">
      <alignment wrapText="1"/>
    </xf>
    <xf numFmtId="0" fontId="0" fillId="62" borderId="61" xfId="0" applyFill="1" applyBorder="1" applyAlignment="1">
      <alignment wrapText="1"/>
    </xf>
    <xf numFmtId="0" fontId="0" fillId="62" borderId="62" xfId="0" applyFill="1" applyBorder="1" applyAlignment="1">
      <alignment wrapText="1"/>
    </xf>
    <xf numFmtId="4" fontId="0" fillId="62" borderId="61" xfId="0" applyNumberFormat="1" applyFill="1" applyBorder="1"/>
    <xf numFmtId="0" fontId="0" fillId="62" borderId="50" xfId="0" applyFill="1" applyBorder="1" applyAlignment="1">
      <alignment wrapText="1"/>
    </xf>
    <xf numFmtId="0" fontId="0" fillId="62" borderId="70" xfId="0" applyFill="1" applyBorder="1"/>
    <xf numFmtId="0" fontId="0" fillId="62" borderId="56" xfId="0" applyFill="1" applyBorder="1" applyAlignment="1">
      <alignment wrapText="1"/>
    </xf>
    <xf numFmtId="0" fontId="0" fillId="62" borderId="49" xfId="0" applyFill="1" applyBorder="1" applyAlignment="1">
      <alignment wrapText="1"/>
    </xf>
    <xf numFmtId="0" fontId="0" fillId="62" borderId="59" xfId="0" applyFill="1" applyBorder="1" applyAlignment="1">
      <alignment wrapText="1"/>
    </xf>
    <xf numFmtId="4" fontId="0" fillId="62" borderId="49" xfId="0" applyNumberFormat="1" applyFill="1" applyBorder="1"/>
    <xf numFmtId="0" fontId="0" fillId="62" borderId="53" xfId="0" applyFill="1" applyBorder="1" applyAlignment="1">
      <alignment wrapText="1"/>
    </xf>
    <xf numFmtId="44" fontId="0" fillId="2" borderId="82" xfId="2" applyFont="1" applyFill="1" applyBorder="1" applyProtection="1"/>
    <xf numFmtId="3" fontId="0" fillId="2" borderId="70" xfId="0" applyNumberFormat="1" applyFill="1" applyBorder="1" applyProtection="1"/>
    <xf numFmtId="4" fontId="0" fillId="28" borderId="27" xfId="0" applyNumberFormat="1" applyFill="1" applyBorder="1" applyAlignment="1" applyProtection="1">
      <alignment horizontal="center" vertical="center"/>
    </xf>
    <xf numFmtId="4" fontId="0" fillId="28" borderId="49" xfId="0" applyNumberFormat="1" applyFill="1" applyBorder="1" applyAlignment="1" applyProtection="1">
      <alignment horizontal="center" vertical="center"/>
    </xf>
    <xf numFmtId="0" fontId="0" fillId="28" borderId="49" xfId="0" applyFill="1" applyBorder="1" applyAlignment="1" applyProtection="1">
      <alignment horizontal="left" vertical="center" wrapText="1"/>
    </xf>
    <xf numFmtId="0" fontId="1" fillId="66" borderId="67" xfId="0" applyFont="1" applyFill="1" applyBorder="1" applyAlignment="1" applyProtection="1">
      <alignment horizontal="center" vertical="center"/>
    </xf>
    <xf numFmtId="0" fontId="1" fillId="66" borderId="68" xfId="0" applyFont="1" applyFill="1" applyBorder="1" applyAlignment="1" applyProtection="1">
      <alignment horizontal="center" vertical="center"/>
    </xf>
    <xf numFmtId="4" fontId="1" fillId="30" borderId="81" xfId="0" applyNumberFormat="1" applyFont="1" applyFill="1" applyBorder="1" applyAlignment="1" applyProtection="1">
      <alignment horizontal="center"/>
    </xf>
    <xf numFmtId="4" fontId="1" fillId="30" borderId="82" xfId="0" applyNumberFormat="1" applyFont="1" applyFill="1" applyBorder="1" applyAlignment="1" applyProtection="1">
      <alignment horizontal="center"/>
    </xf>
    <xf numFmtId="0" fontId="0" fillId="57" borderId="56" xfId="0" applyFill="1" applyBorder="1" applyAlignment="1" applyProtection="1">
      <alignment horizontal="left"/>
      <protection locked="0"/>
    </xf>
    <xf numFmtId="0" fontId="0" fillId="50" borderId="49" xfId="0" applyFill="1" applyBorder="1" applyAlignment="1" applyProtection="1">
      <alignment horizontal="left"/>
      <protection locked="0"/>
    </xf>
    <xf numFmtId="0" fontId="0" fillId="64" borderId="65" xfId="0" applyFill="1" applyBorder="1" applyAlignment="1" applyProtection="1">
      <alignment horizontal="left"/>
      <protection locked="0"/>
    </xf>
    <xf numFmtId="0" fontId="0" fillId="52" borderId="51" xfId="0" applyFill="1" applyBorder="1" applyAlignment="1" applyProtection="1">
      <alignment horizontal="left"/>
      <protection locked="0"/>
    </xf>
    <xf numFmtId="164" fontId="1" fillId="46" borderId="45" xfId="1" applyNumberFormat="1" applyFont="1" applyFill="1" applyBorder="1" applyProtection="1"/>
    <xf numFmtId="164" fontId="1" fillId="29" borderId="28" xfId="1" applyNumberFormat="1" applyFont="1" applyFill="1" applyBorder="1" applyProtection="1"/>
    <xf numFmtId="0" fontId="0" fillId="57" borderId="56" xfId="0" applyFill="1" applyBorder="1" applyAlignment="1" applyProtection="1">
      <alignment horizontal="left" wrapText="1"/>
      <protection locked="0"/>
    </xf>
    <xf numFmtId="0" fontId="0" fillId="50" borderId="49" xfId="0" applyFill="1" applyBorder="1" applyAlignment="1" applyProtection="1">
      <alignment horizontal="left" wrapText="1"/>
      <protection locked="0"/>
    </xf>
    <xf numFmtId="164" fontId="1" fillId="65" borderId="66" xfId="1" applyNumberFormat="1" applyFont="1" applyFill="1" applyBorder="1" applyProtection="1"/>
    <xf numFmtId="164" fontId="1" fillId="32" borderId="31" xfId="1" applyNumberFormat="1" applyFont="1" applyFill="1" applyBorder="1" applyProtection="1"/>
    <xf numFmtId="0" fontId="0" fillId="63" borderId="64" xfId="0" applyFill="1" applyBorder="1" applyAlignment="1" applyProtection="1">
      <alignment horizontal="left"/>
      <protection locked="0"/>
    </xf>
    <xf numFmtId="0" fontId="0" fillId="51" borderId="50" xfId="0" applyFill="1" applyBorder="1" applyAlignment="1" applyProtection="1">
      <alignment horizontal="left"/>
      <protection locked="0"/>
    </xf>
    <xf numFmtId="0" fontId="0" fillId="64" borderId="65" xfId="0" applyFill="1" applyBorder="1" applyAlignment="1" applyProtection="1">
      <alignment horizontal="left" wrapText="1"/>
      <protection locked="0"/>
    </xf>
    <xf numFmtId="0" fontId="0" fillId="52" borderId="51" xfId="0" applyFill="1" applyBorder="1" applyAlignment="1" applyProtection="1">
      <alignment horizontal="left" wrapText="1"/>
      <protection locked="0"/>
    </xf>
    <xf numFmtId="0" fontId="3" fillId="69" borderId="71" xfId="0" applyFont="1" applyFill="1" applyBorder="1" applyAlignment="1" applyProtection="1">
      <alignment horizontal="left" vertical="center" wrapText="1"/>
      <protection hidden="1"/>
    </xf>
    <xf numFmtId="0" fontId="0" fillId="63" borderId="64" xfId="0" applyFill="1" applyBorder="1" applyAlignment="1" applyProtection="1">
      <alignment horizontal="left" wrapText="1"/>
      <protection locked="0"/>
    </xf>
    <xf numFmtId="0" fontId="0" fillId="51" borderId="50" xfId="0" applyFill="1" applyBorder="1" applyAlignment="1" applyProtection="1">
      <alignment horizontal="left" wrapText="1"/>
      <protection locked="0"/>
    </xf>
    <xf numFmtId="164" fontId="1" fillId="15" borderId="14" xfId="1" applyNumberFormat="1" applyFont="1" applyFill="1" applyBorder="1" applyProtection="1"/>
    <xf numFmtId="164" fontId="1" fillId="14" borderId="13" xfId="1" applyNumberFormat="1" applyFont="1" applyFill="1" applyBorder="1" applyProtection="1"/>
    <xf numFmtId="164" fontId="1" fillId="67" borderId="69" xfId="1" applyNumberFormat="1" applyFont="1" applyFill="1" applyBorder="1" applyAlignment="1" applyProtection="1">
      <alignment horizontal="right"/>
    </xf>
    <xf numFmtId="164" fontId="1" fillId="21" borderId="20" xfId="1" applyNumberFormat="1" applyFont="1" applyFill="1" applyBorder="1" applyAlignment="1" applyProtection="1">
      <alignment horizontal="right"/>
    </xf>
    <xf numFmtId="0" fontId="0" fillId="64" borderId="64" xfId="0" applyFill="1" applyBorder="1" applyAlignment="1" applyProtection="1">
      <alignment horizontal="left"/>
      <protection locked="0"/>
    </xf>
    <xf numFmtId="0" fontId="0" fillId="64" borderId="50" xfId="0" applyFill="1" applyBorder="1" applyAlignment="1" applyProtection="1">
      <alignment horizontal="left"/>
      <protection locked="0"/>
    </xf>
    <xf numFmtId="0" fontId="0" fillId="64" borderId="56" xfId="0" applyFill="1" applyBorder="1" applyAlignment="1" applyProtection="1">
      <alignment horizontal="left"/>
      <protection locked="0"/>
    </xf>
    <xf numFmtId="0" fontId="0" fillId="64" borderId="49" xfId="0" applyFill="1" applyBorder="1" applyAlignment="1" applyProtection="1">
      <alignment horizontal="left"/>
      <protection locked="0"/>
    </xf>
    <xf numFmtId="0" fontId="3" fillId="69" borderId="72" xfId="0" applyFont="1" applyFill="1" applyBorder="1" applyAlignment="1" applyProtection="1">
      <alignment horizontal="left" vertical="center" wrapText="1"/>
      <protection hidden="1"/>
    </xf>
    <xf numFmtId="0" fontId="3" fillId="69" borderId="70" xfId="0" applyFont="1" applyFill="1" applyBorder="1" applyAlignment="1" applyProtection="1">
      <alignment horizontal="left" vertical="center" wrapText="1"/>
      <protection hidden="1"/>
    </xf>
    <xf numFmtId="0" fontId="3" fillId="69" borderId="73" xfId="0" applyFont="1" applyFill="1" applyBorder="1" applyAlignment="1" applyProtection="1">
      <alignment horizontal="left" vertical="center" wrapText="1"/>
      <protection hidden="1"/>
    </xf>
    <xf numFmtId="0" fontId="17" fillId="68" borderId="71" xfId="0" applyFont="1" applyFill="1" applyBorder="1" applyAlignment="1" applyProtection="1">
      <alignment horizontal="left" vertical="center" wrapText="1"/>
    </xf>
    <xf numFmtId="0" fontId="17" fillId="68" borderId="79" xfId="0" applyFont="1" applyFill="1" applyBorder="1" applyAlignment="1" applyProtection="1">
      <alignment horizontal="left" vertical="center" wrapText="1"/>
      <protection hidden="1"/>
    </xf>
    <xf numFmtId="0" fontId="17" fillId="68" borderId="80" xfId="0" applyFont="1" applyFill="1" applyBorder="1" applyAlignment="1" applyProtection="1">
      <alignment horizontal="left" vertical="center" wrapText="1"/>
      <protection hidden="1"/>
    </xf>
    <xf numFmtId="0" fontId="17" fillId="68" borderId="78" xfId="0" applyFont="1" applyFill="1" applyBorder="1" applyAlignment="1" applyProtection="1">
      <alignment horizontal="left" vertical="center" wrapText="1"/>
      <protection hidden="1"/>
    </xf>
    <xf numFmtId="0" fontId="4" fillId="69" borderId="79" xfId="0" applyFont="1" applyFill="1" applyBorder="1" applyAlignment="1" applyProtection="1">
      <alignment horizontal="left" vertical="center" wrapText="1"/>
      <protection hidden="1"/>
    </xf>
    <xf numFmtId="0" fontId="4" fillId="69" borderId="78" xfId="0" applyFont="1" applyFill="1" applyBorder="1" applyAlignment="1" applyProtection="1">
      <alignment horizontal="left" vertical="center" wrapText="1"/>
      <protection hidden="1"/>
    </xf>
    <xf numFmtId="0" fontId="4" fillId="69" borderId="80" xfId="0" applyFont="1" applyFill="1" applyBorder="1" applyAlignment="1" applyProtection="1">
      <alignment horizontal="left" vertical="center" wrapText="1"/>
      <protection hidden="1"/>
    </xf>
    <xf numFmtId="0" fontId="17" fillId="69" borderId="79" xfId="0" applyFont="1" applyFill="1" applyBorder="1" applyAlignment="1" applyProtection="1">
      <alignment horizontal="left" vertical="center"/>
      <protection hidden="1"/>
    </xf>
    <xf numFmtId="0" fontId="17" fillId="69" borderId="78" xfId="0" applyFont="1" applyFill="1" applyBorder="1" applyAlignment="1" applyProtection="1">
      <alignment horizontal="left" vertical="center"/>
      <protection hidden="1"/>
    </xf>
    <xf numFmtId="0" fontId="17" fillId="69" borderId="80" xfId="0" applyFont="1" applyFill="1" applyBorder="1" applyAlignment="1" applyProtection="1">
      <alignment horizontal="left" vertical="center"/>
      <protection hidden="1"/>
    </xf>
    <xf numFmtId="0" fontId="0" fillId="69" borderId="79" xfId="0" applyFill="1" applyBorder="1" applyAlignment="1" applyProtection="1">
      <alignment horizontal="left"/>
      <protection hidden="1"/>
    </xf>
    <xf numFmtId="0" fontId="0" fillId="69" borderId="78" xfId="0" applyFill="1" applyBorder="1" applyAlignment="1" applyProtection="1">
      <alignment horizontal="left"/>
      <protection hidden="1"/>
    </xf>
    <xf numFmtId="0" fontId="0" fillId="69" borderId="80" xfId="0" applyFill="1" applyBorder="1" applyAlignment="1" applyProtection="1">
      <alignment horizontal="left"/>
      <protection hidden="1"/>
    </xf>
    <xf numFmtId="0" fontId="0" fillId="69" borderId="79" xfId="0" applyFill="1" applyBorder="1" applyAlignment="1" applyProtection="1">
      <alignment horizontal="left" wrapText="1"/>
      <protection hidden="1"/>
    </xf>
    <xf numFmtId="0" fontId="0" fillId="69" borderId="80" xfId="0" applyFill="1" applyBorder="1" applyAlignment="1" applyProtection="1">
      <alignment horizontal="left" wrapText="1"/>
      <protection hidden="1"/>
    </xf>
    <xf numFmtId="0" fontId="16" fillId="68" borderId="79" xfId="0" applyFont="1" applyFill="1" applyBorder="1" applyAlignment="1" applyProtection="1">
      <alignment horizontal="left" vertical="center" wrapText="1"/>
      <protection hidden="1"/>
    </xf>
    <xf numFmtId="0" fontId="16" fillId="68" borderId="78" xfId="0" applyFont="1" applyFill="1" applyBorder="1" applyAlignment="1" applyProtection="1">
      <alignment horizontal="left" vertical="center" wrapText="1"/>
      <protection hidden="1"/>
    </xf>
    <xf numFmtId="0" fontId="16" fillId="68" borderId="80" xfId="0" applyFont="1" applyFill="1" applyBorder="1" applyAlignment="1" applyProtection="1">
      <alignment horizontal="left" vertical="center" wrapText="1"/>
      <protection hidden="1"/>
    </xf>
    <xf numFmtId="164" fontId="1" fillId="15" borderId="75" xfId="1" applyNumberFormat="1" applyFont="1" applyFill="1" applyBorder="1" applyProtection="1"/>
    <xf numFmtId="164" fontId="1" fillId="14" borderId="76" xfId="1" applyNumberFormat="1" applyFont="1" applyFill="1" applyBorder="1" applyProtection="1"/>
    <xf numFmtId="0" fontId="18" fillId="2" borderId="1" xfId="0" applyFont="1" applyFill="1" applyBorder="1" applyProtection="1"/>
    <xf numFmtId="4" fontId="18" fillId="2" borderId="1" xfId="0" applyNumberFormat="1" applyFont="1" applyFill="1" applyBorder="1" applyProtection="1"/>
    <xf numFmtId="4" fontId="18" fillId="2" borderId="70" xfId="0" applyNumberFormat="1" applyFont="1" applyFill="1" applyBorder="1" applyProtection="1"/>
    <xf numFmtId="0" fontId="18" fillId="2" borderId="70" xfId="0" applyFont="1" applyFill="1" applyBorder="1" applyProtection="1"/>
    <xf numFmtId="0" fontId="18" fillId="2" borderId="1" xfId="0" applyFont="1" applyFill="1" applyBorder="1" applyAlignment="1" applyProtection="1">
      <alignment horizontal="left" indent="3"/>
      <extLst>
        <ext uri="smNativeData">
          <pm:cellMargin xmlns:pm="smNativeData" id="1592288176" l="576" r="0" t="0" b="0" textRotation="0"/>
        </ext>
      </extLst>
    </xf>
  </cellXfs>
  <cellStyles count="3">
    <cellStyle name="Millares" xfId="1" builtinId="3" customBuiltin="1"/>
    <cellStyle name="Moneda" xfId="2" builtinId="4"/>
    <cellStyle name="Normal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592288176" count="1">
        <pm:charStyle name="Normal" fontId="0" Id="1"/>
      </pm:charStyles>
      <pm:colors xmlns:pm="smNativeData" id="1592288176" count="12">
        <pm:color name="Color 24" rgb="1F4E78"/>
        <pm:color name="Color 25" rgb="203764"/>
        <pm:color name="Color 26" rgb="375623"/>
        <pm:color name="Color 27" rgb="833C0C"/>
        <pm:color name="Color 28" rgb="FFFFCC"/>
        <pm:color name="Color 29" rgb="BFBFBF"/>
        <pm:color name="Color 30" rgb="F8CAAB"/>
        <pm:color name="Color 31" rgb="BDD7EE"/>
        <pm:color name="Color 32" rgb="C5DFB3"/>
        <pm:color name="Color 33" rgb="DDEBF7"/>
        <pm:color name="Color 34" rgb="5B9BD5"/>
        <pm:color name="Color 35" rgb="70AD47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3" Type="http://schemas.openxmlformats.org/officeDocument/2006/relationships/image" Target="../media/image5.png"/><Relationship Id="rId7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9" Type="http://schemas.openxmlformats.org/officeDocument/2006/relationships/image" Target="../media/image1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26</xdr:row>
      <xdr:rowOff>123825</xdr:rowOff>
    </xdr:from>
    <xdr:to>
      <xdr:col>7</xdr:col>
      <xdr:colOff>19050</xdr:colOff>
      <xdr:row>26</xdr:row>
      <xdr:rowOff>124460</xdr:rowOff>
    </xdr:to>
    <xdr:cxnSp macro="">
      <xdr:nvCxnSpPr>
        <xdr:cNvPr id="5" name="Conector recto de flecha 1"/>
        <xdr:cNvCxnSpPr>
          <a:extLst>
            <a:ext uri="smNativeData">
              <pm:smNativeData xmlns="" xmlns:pm="smNativeData" val="SMDATA_11_sGPo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OAm1QIMAAAAEAAAAAAAAAAAAAAAAAAAAAAAAAAeAAAAaAAAAAAAAAAAAAAAAAAAAAAAAAAAAAAAECcAABAnAAAAAAAAAAAAAAAAAAAAAAAAAAAAAAAAAAAAAAAAAAAAABQAAAAAAAAAwMD/AAAAAABkAAAAMgAAAAAAAABkAAAAAAAAAH9/fwAKAAAAIQAAADAAAAAsAAAAHAAAAAYAAAAqAuQAHAAAAAYAAAAtAqgDjSoAAIAkAAB1AwAAAQAAAAAAAAA="/>
            </a:ext>
          </a:extLst>
        </xdr:cNvCxnSpPr>
      </xdr:nvCxnSpPr>
      <xdr:spPr>
        <a:xfrm flipH="1" flipV="1">
          <a:off x="7400925" y="5400675"/>
          <a:ext cx="561975" cy="635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 editAs="oneCell">
    <xdr:from>
      <xdr:col>6</xdr:col>
      <xdr:colOff>9525</xdr:colOff>
      <xdr:row>122</xdr:row>
      <xdr:rowOff>57150</xdr:rowOff>
    </xdr:from>
    <xdr:to>
      <xdr:col>9</xdr:col>
      <xdr:colOff>256540</xdr:colOff>
      <xdr:row>129</xdr:row>
      <xdr:rowOff>66675</xdr:rowOff>
    </xdr:to>
    <xdr:pic>
      <xdr:nvPicPr>
        <xdr:cNvPr id="4" name="Imagen 3"/>
        <xdr:cNvPicPr>
          <a:picLocks noChangeAspect="1"/>
          <a:extLst>
            <a:ext uri="smNativeData">
              <pm:smNativeData xmlns="" xmlns:pm="smNativeData" val="SMDATA_13_sGPoXhMAAAAlAAAAEQAAAK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AAAAAADAAAABAAAAAAAAAAAAAAAAAAAAAAAAAAHgAAAGgAAAAAAAAAAAAAAAAAAAAAAAAAAAAAABAnAAAQJwAAAAAAAAAAAAAAAAAAAAAAAAAAAAAAAAAAAAAAAAAAAAAUAAAAAAAAAMDA/wAAAAAAZAAAADIAAAAAAAAAZAAAAAAAAAB/f38ACgAAACEAAAAwAAAALAAAAHUAAAAGAAAAJgEMAHwAAAAJAAAATAHDAn8pAADpmAAAZRMAALgIAAABAAAA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5605" y="24857075"/>
          <a:ext cx="3152775" cy="1417320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5</xdr:col>
      <xdr:colOff>561975</xdr:colOff>
      <xdr:row>116</xdr:row>
      <xdr:rowOff>171449</xdr:rowOff>
    </xdr:from>
    <xdr:to>
      <xdr:col>10</xdr:col>
      <xdr:colOff>1019175</xdr:colOff>
      <xdr:row>120</xdr:row>
      <xdr:rowOff>161925</xdr:rowOff>
    </xdr:to>
    <xdr:sp macro="" textlink="" fLocksText="0">
      <xdr:nvSpPr>
        <xdr:cNvPr id="3" name="CuadroTexto 1"/>
        <xdr:cNvSpPr>
          <a:extLst>
            <a:ext uri="smNativeData">
              <pm:smNativeData xmlns="" xmlns:pm="smNativeData" val="SMDATA_11_sGPo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MAAAAEAAAAAAAAAAAAAAAAAAAAAAAAAAeAAAAaAAAAAAAAAAAAAAAAAAAAAAAAAAAAAAAECcAABAnAAAAAAAAAAAAAAAAAAAAAAAAAAAAAAAAAAAAAAAAAAAAABQAAAAAAAAAwMD/AAAAAABkAAAAMgAAAAAAAABkAAAAAAAAAH9/fwAKAAAAIQAAADAAAAAsAAAAcgAAAAYAAAAAAAAAdAAAAAoAAADaAi0BcCkAANyUAADoGwAAWQMAAAAAAAA="/>
            </a:ext>
          </a:extLst>
        </xdr:cNvSpPr>
      </xdr:nvSpPr>
      <xdr:spPr>
        <a:xfrm>
          <a:off x="7772400" y="26165174"/>
          <a:ext cx="4743450" cy="752476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Coste de auditar el proyecto (obligatorio a partir de los 430.000,00 € de coste total). </a:t>
          </a:r>
        </a:p>
      </xdr:txBody>
    </xdr:sp>
    <xdr:clientData/>
  </xdr:twoCellAnchor>
  <xdr:twoCellAnchor>
    <xdr:from>
      <xdr:col>5</xdr:col>
      <xdr:colOff>18415</xdr:colOff>
      <xdr:row>125</xdr:row>
      <xdr:rowOff>57150</xdr:rowOff>
    </xdr:from>
    <xdr:to>
      <xdr:col>5</xdr:col>
      <xdr:colOff>676275</xdr:colOff>
      <xdr:row>125</xdr:row>
      <xdr:rowOff>57150</xdr:rowOff>
    </xdr:to>
    <xdr:cxnSp macro="">
      <xdr:nvCxnSpPr>
        <xdr:cNvPr id="2" name="Conector recto de flecha 5"/>
        <xdr:cNvCxnSpPr>
          <a:extLst>
            <a:ext uri="smNativeData">
              <pm:smNativeData xmlns="" xmlns:pm="smNativeData" val="SMDATA_11_sGPo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HiQZgMMAAAAEAAAAAAAAAAAAAAAAAAAAAAAAAAeAAAAaAAAAAAAAAAAAAAAAAAAAAAAAAAAAAAAECcAABAnAAAAAAAAAAAAAAAAAAAAAAAAAAAAAAAAAAAAAAAAAAAAABQAAAAAAAAAwMD/AAAAAABkAAAAMgAAAAAAAABkAAAAAAAAAH9/fwAKAAAAIQAAADAAAAAsAAAAeAAAAAUAAAAhARcAeAAAAAUAAAAhAT8DbSQAAJecAAAMBAAAAAAAAAAAAAA="/>
            </a:ext>
          </a:extLst>
        </xdr:cNvCxnSpPr>
      </xdr:nvCxnSpPr>
      <xdr:spPr>
        <a:xfrm flipH="1">
          <a:off x="7228840" y="27765375"/>
          <a:ext cx="657860" cy="0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 editAs="oneCell">
    <xdr:from>
      <xdr:col>10</xdr:col>
      <xdr:colOff>352425</xdr:colOff>
      <xdr:row>119</xdr:row>
      <xdr:rowOff>38100</xdr:rowOff>
    </xdr:from>
    <xdr:to>
      <xdr:col>13</xdr:col>
      <xdr:colOff>18148</xdr:colOff>
      <xdr:row>130</xdr:row>
      <xdr:rowOff>180694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9100" y="26603325"/>
          <a:ext cx="7219048" cy="22476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65</xdr:row>
      <xdr:rowOff>0</xdr:rowOff>
    </xdr:from>
    <xdr:to>
      <xdr:col>6</xdr:col>
      <xdr:colOff>132715</xdr:colOff>
      <xdr:row>71</xdr:row>
      <xdr:rowOff>104775</xdr:rowOff>
    </xdr:to>
    <xdr:pic>
      <xdr:nvPicPr>
        <xdr:cNvPr id="32" name="Imagen 55"/>
        <xdr:cNvPicPr>
          <a:picLocks noChangeAspect="1"/>
          <a:extLst>
            <a:ext uri="smNativeData">
              <pm:smNativeData xmlns="" xmlns:pm="smNativeData" val="SMDATA_13_sGPoXhMAAAAlAAAAEQAAAK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C2kf/bDAAAABAAAAAAAAAAAAAAAAAAAAAAAAAAHgAAAGgAAAAAAAAAAAAAAAAAAAAAAAAAAAAAABAnAAAQJwAAAAAAAAAAAAAAAAAAAAAAAAAAAAAAAAAAAAAAAAAAAAAUAAAAAAAAAMDA/wAAAAAAZAAAADIAAAAAAAAAZAAAAAAAAAB/f38ACgAAACEAAAAwAAAALAAAAGYAAAABAAAAAAAAAGwAAAAGAAAAJQKnAAAFAAB0fAAA0RkAAN0HAAABAAAA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2800" y="20231100"/>
          <a:ext cx="4196715" cy="127825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6</xdr:col>
      <xdr:colOff>161925</xdr:colOff>
      <xdr:row>68</xdr:row>
      <xdr:rowOff>142875</xdr:rowOff>
    </xdr:from>
    <xdr:to>
      <xdr:col>7</xdr:col>
      <xdr:colOff>681355</xdr:colOff>
      <xdr:row>68</xdr:row>
      <xdr:rowOff>153670</xdr:rowOff>
    </xdr:to>
    <xdr:cxnSp macro="">
      <xdr:nvCxnSpPr>
        <xdr:cNvPr id="31" name="Conector recto de flecha 56"/>
        <xdr:cNvCxnSpPr>
          <a:extLst>
            <a:ext uri="smNativeData">
              <pm:smNativeData xmlns="" xmlns:pm="smNativeData" val="SMDATA_11_sGPo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M2HW/AMAAAAEAAAAAAAAAAAAAAAAAAAAAAAAAAeAAAAaAAAAAAAAAAAAAAAAAAAAAAAAAAAAAAAECcAABAnAAAAAAAAAAAAAAAAAAAAAAAAAAAAAAAAAAAAAAAAAAAAABQAAAAAAAAAwMD/AAAAAABkAAAAMgAAAAAAAABkAAAAAAAAAH9/fwAKAAAAIQAAADAAAAAsAAAAaQAAAAYAAADsAswAaQAAAAcAAAAlA1oD/x4AAPGAAAAyCAAAEQAAAAAAAAA="/>
            </a:ext>
          </a:extLst>
        </xdr:cNvCxnSpPr>
      </xdr:nvCxnSpPr>
      <xdr:spPr>
        <a:xfrm>
          <a:off x="5038725" y="20960715"/>
          <a:ext cx="1332230" cy="10795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8</xdr:col>
      <xdr:colOff>0</xdr:colOff>
      <xdr:row>66</xdr:row>
      <xdr:rowOff>9525</xdr:rowOff>
    </xdr:from>
    <xdr:to>
      <xdr:col>14</xdr:col>
      <xdr:colOff>186055</xdr:colOff>
      <xdr:row>71</xdr:row>
      <xdr:rowOff>67945</xdr:rowOff>
    </xdr:to>
    <xdr:sp macro="" textlink="" fLocksText="0">
      <xdr:nvSpPr>
        <xdr:cNvPr id="30" name="CuadroTexto 2"/>
        <xdr:cNvSpPr>
          <a:extLst>
            <a:ext uri="smNativeData">
              <pm:smNativeData xmlns="" xmlns:pm="smNativeData" val="SMDATA_11_sGPo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L2dhnsMAAAAEAAAAAAAAAAAAAAAAAAAAAAAAAAeAAAAaAAAAAAAAAAAAAAAAAAAAAAAAAAAAAAAECcAABAnAAAAAAAAAAAAAAAAAAAAAAAAAAAAAAAAAAAAAAAAAAAAABQAAAAAAAAAwMD/AAAAAABkAAAAMgAAAAAAAABkAAAAAAAAAH9/fwAKAAAAIQAAADAAAAAsAAAAZwAAAAgAAAAyAAAAbAAAAA4AAABkAeoAACgAALd9AAAlHwAAYAYAAAAAAAA="/>
            </a:ext>
          </a:extLst>
        </xdr:cNvSpPr>
      </xdr:nvSpPr>
      <xdr:spPr>
        <a:xfrm>
          <a:off x="6502400" y="20436205"/>
          <a:ext cx="5062855" cy="1036320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70AD47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EJEMPLO:</a:t>
          </a:r>
        </a:p>
        <a:p>
          <a:pPr marL="285750" indent="-285750" algn="l" defTabSz="360045" rtl="0">
            <a:defRPr sz="1000"/>
          </a:pPr>
          <a:r>
            <a:rPr lang="es-ES" sz="1400" b="0" i="0" u="none" strike="noStrike" kern="100" baseline="0">
              <a:solidFill>
                <a:srgbClr val="70AD47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Gastos para diseminación de resultados del proyecto</a:t>
          </a:r>
        </a:p>
        <a:p>
          <a:pPr marL="285750" indent="-285750" algn="l" defTabSz="360045" rtl="0">
            <a:defRPr sz="1000"/>
          </a:pPr>
          <a:r>
            <a:rPr lang="es-ES" sz="1400" b="0" i="0" u="none" strike="noStrike" kern="100" baseline="0">
              <a:solidFill>
                <a:srgbClr val="70AD47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Celebración de Workshops</a:t>
          </a:r>
        </a:p>
        <a:p>
          <a:pPr marL="285750" indent="-285750" algn="l" defTabSz="360045" rtl="0">
            <a:defRPr sz="1000"/>
          </a:pPr>
          <a:r>
            <a:rPr lang="es-ES" sz="1400" b="0" i="0" u="none" strike="noStrike" kern="100" baseline="0">
              <a:solidFill>
                <a:srgbClr val="70AD47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etc</a:t>
          </a:r>
        </a:p>
        <a:p>
          <a:pPr marL="285750" indent="-285750" algn="l" defTabSz="360045" rtl="0">
            <a:defRPr sz="1000"/>
          </a:pPr>
          <a:endParaRPr/>
        </a:p>
      </xdr:txBody>
    </xdr:sp>
    <xdr:clientData/>
  </xdr:twoCellAnchor>
  <xdr:twoCellAnchor>
    <xdr:from>
      <xdr:col>6</xdr:col>
      <xdr:colOff>20955</xdr:colOff>
      <xdr:row>87</xdr:row>
      <xdr:rowOff>171450</xdr:rowOff>
    </xdr:from>
    <xdr:to>
      <xdr:col>7</xdr:col>
      <xdr:colOff>333375</xdr:colOff>
      <xdr:row>90</xdr:row>
      <xdr:rowOff>163195</xdr:rowOff>
    </xdr:to>
    <xdr:sp macro="" textlink="" fLocksText="0">
      <xdr:nvSpPr>
        <xdr:cNvPr id="29" name="CuadroTexto 17"/>
        <xdr:cNvSpPr>
          <a:extLst>
            <a:ext uri="smNativeData">
              <pm:smNativeData xmlns="" xmlns:pm="smNativeData" val="SMDATA_11_sGPo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DmIY3oMAAAAEAAAAAAAAAAAAAAAAAAAAAAAAAAeAAAAaAAAAAAAAAAAAAAAAAAAAAAAAAAAAAAAECcAABAnAAAAAAAAAAAAAAAAAAAAAAAAAAAAAAAAAAAAAAAAAAAAABQAAAAAAAAAwMD/AAAAAABkAAAAMgAAAAAAAABkAAAAAAAAAH9/fwAKAAAAIQAAADAAAAAsAAAAfAAAAAYAAACCAxoAfwAAAAcAAABWA6QBIR4AAESYAADsBgAAjwMAAAAAAAA="/>
            </a:ext>
          </a:extLst>
        </xdr:cNvSpPr>
      </xdr:nvSpPr>
      <xdr:spPr>
        <a:xfrm>
          <a:off x="4897755" y="24752300"/>
          <a:ext cx="1125220" cy="57848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Seleccionar</a:t>
          </a:r>
        </a:p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 tipo equipo</a:t>
          </a:r>
        </a:p>
      </xdr:txBody>
    </xdr:sp>
    <xdr:clientData/>
  </xdr:twoCellAnchor>
  <xdr:twoCellAnchor>
    <xdr:from>
      <xdr:col>8</xdr:col>
      <xdr:colOff>386080</xdr:colOff>
      <xdr:row>87</xdr:row>
      <xdr:rowOff>186055</xdr:rowOff>
    </xdr:from>
    <xdr:to>
      <xdr:col>12</xdr:col>
      <xdr:colOff>308610</xdr:colOff>
      <xdr:row>90</xdr:row>
      <xdr:rowOff>137795</xdr:rowOff>
    </xdr:to>
    <xdr:sp macro="" textlink="" fLocksText="0">
      <xdr:nvSpPr>
        <xdr:cNvPr id="28" name="CuadroTexto 24"/>
        <xdr:cNvSpPr>
          <a:extLst>
            <a:ext uri="smNativeData">
              <pm:smNativeData xmlns="" xmlns:pm="smNativeData" val="SMDATA_11_sGPo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P8MAAAAEAAAAAAAAAAAAAAAAAAAAAAAAAAeAAAAaAAAAAAAAAAAAAAAAAAAAAAAAAAAAAAAECcAABAnAAAAAAAAAAAAAAAAAAAAAAAAAAAAAAAAAAAAAAAAAAAAABQAAAAAAAAAwMD/AAAAAABkAAAAMgAAAAAAAABkAAAAAAAAAH9/fwAKAAAAIQAAADAAAAAsAAAAfAAAAAgAAADOA+YBfwAAAAwAAADRAoUBYCoAAFuYAACGEwAAUAMAAAAAAAA="/>
            </a:ext>
          </a:extLst>
        </xdr:cNvSpPr>
      </xdr:nvSpPr>
      <xdr:spPr>
        <a:xfrm>
          <a:off x="6888480" y="24766905"/>
          <a:ext cx="3173730" cy="538480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Rellenar meses</a:t>
          </a:r>
        </a:p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OJO: no puede superar los límites</a:t>
          </a:r>
        </a:p>
      </xdr:txBody>
    </xdr:sp>
    <xdr:clientData/>
  </xdr:twoCellAnchor>
  <xdr:twoCellAnchor>
    <xdr:from>
      <xdr:col>3</xdr:col>
      <xdr:colOff>680085</xdr:colOff>
      <xdr:row>87</xdr:row>
      <xdr:rowOff>187325</xdr:rowOff>
    </xdr:from>
    <xdr:to>
      <xdr:col>5</xdr:col>
      <xdr:colOff>619125</xdr:colOff>
      <xdr:row>90</xdr:row>
      <xdr:rowOff>144145</xdr:rowOff>
    </xdr:to>
    <xdr:sp macro="" textlink="" fLocksText="0">
      <xdr:nvSpPr>
        <xdr:cNvPr id="27" name="CuadroTexto 26"/>
        <xdr:cNvSpPr>
          <a:extLst>
            <a:ext uri="smNativeData">
              <pm:smNativeData xmlns="" xmlns:pm="smNativeData" val="SMDATA_11_sGPo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P8MAAAAEAAAAAAAAAAAAAAAAAAAAAAAAAAeAAAAaAAAAAAAAAAAAAAAAAAAAAAAAAAAAAAAECcAABAnAAAAAAAAAAAAAAAAAAAAAAAAAAAAAAAAAAAAAAAAAAAAABQAAAAAAAAAwMD/AAAAAABkAAAAMgAAAAAAAABkAAAAAAAAAH9/fwAKAAAAIQAAADAAAAAsAAAAfAAAAAMAAADVA1kDfwAAAAUAAADzAgwDLxMAAF2YAACgCQAAWAMAAAAAAAA="/>
            </a:ext>
          </a:extLst>
        </xdr:cNvSpPr>
      </xdr:nvSpPr>
      <xdr:spPr>
        <a:xfrm>
          <a:off x="3118485" y="24768175"/>
          <a:ext cx="1564640" cy="543560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Coste del equipo</a:t>
          </a:r>
        </a:p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 (sin IVA)</a:t>
          </a:r>
        </a:p>
      </xdr:txBody>
    </xdr:sp>
    <xdr:clientData/>
  </xdr:twoCellAnchor>
  <xdr:twoCellAnchor>
    <xdr:from>
      <xdr:col>1</xdr:col>
      <xdr:colOff>0</xdr:colOff>
      <xdr:row>87</xdr:row>
      <xdr:rowOff>166370</xdr:rowOff>
    </xdr:from>
    <xdr:to>
      <xdr:col>2</xdr:col>
      <xdr:colOff>295275</xdr:colOff>
      <xdr:row>90</xdr:row>
      <xdr:rowOff>137795</xdr:rowOff>
    </xdr:to>
    <xdr:sp macro="" textlink="" fLocksText="0">
      <xdr:nvSpPr>
        <xdr:cNvPr id="26" name="CuadroTexto 66"/>
        <xdr:cNvSpPr>
          <a:extLst>
            <a:ext uri="smNativeData">
              <pm:smNativeData xmlns="" xmlns:pm="smNativeData" val="SMDATA_11_sGPo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////8MAAAAEAAAAAAAAAAAAAAAAAAAAAAAAAAeAAAAaAAAAAAAAAAAAAAAAAAAAAAAAAAAAAAAECcAABAnAAAAAAAAAAAAAAAAAAAAAAAAAAAAAAAAAAAAAAAAAAAAABQAAAAAAAAAwMD/AAAAAABkAAAAMgAAAAAAAABkAAAAAAAAAH9/fwAKAAAAIQAAADAAAAAsAAAAfAAAAAEAAABnAwAAfwAAAAIAAADRAnQBAAUAADyYAADRBgAAbwMAAAAAAAA="/>
            </a:ext>
          </a:extLst>
        </xdr:cNvSpPr>
      </xdr:nvSpPr>
      <xdr:spPr>
        <a:xfrm>
          <a:off x="812800" y="24747220"/>
          <a:ext cx="1108075" cy="55816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Descripción </a:t>
          </a:r>
        </a:p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(opcional)</a:t>
          </a:r>
        </a:p>
      </xdr:txBody>
    </xdr:sp>
    <xdr:clientData/>
  </xdr:twoCellAnchor>
  <xdr:twoCellAnchor>
    <xdr:from>
      <xdr:col>10</xdr:col>
      <xdr:colOff>400050</xdr:colOff>
      <xdr:row>84</xdr:row>
      <xdr:rowOff>86360</xdr:rowOff>
    </xdr:from>
    <xdr:to>
      <xdr:col>11</xdr:col>
      <xdr:colOff>200025</xdr:colOff>
      <xdr:row>84</xdr:row>
      <xdr:rowOff>86995</xdr:rowOff>
    </xdr:to>
    <xdr:cxnSp macro="">
      <xdr:nvCxnSpPr>
        <xdr:cNvPr id="25" name="Conector recto de flecha 68"/>
        <xdr:cNvCxnSpPr>
          <a:extLst>
            <a:ext uri="smNativeData">
              <pm:smNativeData xmlns="" xmlns:pm="smNativeData" val="SMDATA_11_sGPo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LDjPAMMAAAAEAAAAAAAAAAAAAAAAAAAAAAAAAAeAAAAaAAAAAAAAAAAAAAAAAAAAAAAAAAAAAAAECcAABAnAAAAAAAAAAAAAAAAAAAAAAAAAAAAAAAAAAAAAAAAAAAAABQAAAAAAAAAwMD/AAAAAABkAAAAMgAAAAAAAABkAAAAAAAAAH9/fwAKAAAAIQAAADAAAAAsAAAAeQAAAAoAAADEAfgBeQAAAAsAAADHAfwAdjQAACKUAADFAwAAAQAAAAAAAAA="/>
            </a:ext>
          </a:extLst>
        </xdr:cNvCxnSpPr>
      </xdr:nvCxnSpPr>
      <xdr:spPr>
        <a:xfrm flipH="1" flipV="1">
          <a:off x="8528050" y="24080470"/>
          <a:ext cx="612775" cy="635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11</xdr:col>
      <xdr:colOff>309880</xdr:colOff>
      <xdr:row>82</xdr:row>
      <xdr:rowOff>95250</xdr:rowOff>
    </xdr:from>
    <xdr:to>
      <xdr:col>17</xdr:col>
      <xdr:colOff>495300</xdr:colOff>
      <xdr:row>87</xdr:row>
      <xdr:rowOff>153670</xdr:rowOff>
    </xdr:to>
    <xdr:sp macro="" textlink="" fLocksText="0">
      <xdr:nvSpPr>
        <xdr:cNvPr id="24" name="CuadroTexto 2"/>
        <xdr:cNvSpPr>
          <a:extLst>
            <a:ext uri="smNativeData">
              <pm:smNativeData xmlns="" xmlns:pm="smNativeData" val="SMDATA_11_sGPo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IM8DP8MAAAAEAAAAAAAAAAAAAAAAAAAAAAAAAAeAAAAaAAAAAAAAAAAAAAAAAAAAAAAAAAAAAAAECcAABAnAAAAAAAAAAAAAAAAAAAAAAAAAAAAAAAAAAAAAAAAAAAAABQAAAAAAAAAwMD/AAAAAABkAAAAMgAAAAAAAABkAAAAAAAAAH9/fwAKAAAAIQAAADAAAAAsAAAAdwAAAAsAAADzAYYBfAAAABEAAAAlA3AC6DgAAMiRAAAkHwAAYAYAAAAAAAA="/>
            </a:ext>
          </a:extLst>
        </xdr:cNvSpPr>
      </xdr:nvSpPr>
      <xdr:spPr>
        <a:xfrm>
          <a:off x="9250680" y="23698200"/>
          <a:ext cx="5062220" cy="1036320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70AD47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Coste no elegible:</a:t>
          </a:r>
        </a:p>
        <a:p>
          <a:pPr marL="285750" indent="-285750" algn="l" defTabSz="360045" rtl="0">
            <a:defRPr sz="1000"/>
          </a:pPr>
          <a:r>
            <a:rPr lang="es-ES" sz="1400" b="0" i="0" u="none" strike="noStrike" kern="100" baseline="0">
              <a:solidFill>
                <a:srgbClr val="70AD47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sólo los costes de amortización son elegibles</a:t>
          </a:r>
        </a:p>
        <a:p>
          <a:pPr marL="285750" indent="-285750" algn="l" defTabSz="360045" rtl="0">
            <a:defRPr sz="1000"/>
          </a:pPr>
          <a:r>
            <a:rPr lang="es-ES" sz="1400" b="0" i="0" u="none" strike="noStrike" kern="100" baseline="0">
              <a:solidFill>
                <a:srgbClr val="70AD47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el resto se financiará con los costes indirectos del proyecto</a:t>
          </a:r>
        </a:p>
        <a:p>
          <a:pPr marL="285750" indent="-285750" algn="l" defTabSz="360045" rtl="0">
            <a:defRPr sz="1000"/>
          </a:pPr>
          <a:endParaRPr/>
        </a:p>
      </xdr:txBody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6</xdr:col>
      <xdr:colOff>132715</xdr:colOff>
      <xdr:row>98</xdr:row>
      <xdr:rowOff>66675</xdr:rowOff>
    </xdr:to>
    <xdr:pic>
      <xdr:nvPicPr>
        <xdr:cNvPr id="23" name="Imagen 70"/>
        <xdr:cNvPicPr>
          <a:picLocks noChangeAspect="1"/>
          <a:extLst>
            <a:ext uri="smNativeData">
              <pm:smNativeData xmlns="" xmlns:pm="smNativeData" val="SMDATA_13_sGPoXhMAAAAlAAAAEQAAAK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A6AGa2DAAAABAAAAAAAAAAAAAAAAAAAAAAAAAAHgAAAGgAAAAAAAAAAAAAAAAAAAAAAAAAAAAAABAnAAAQJwAAAAAAAAAAAAAAAAAAAAAAAAAAAAAAAAAAAAAAAAAAAAAUAAAAAAAAAMDA/wAAAAAAZAAAADIAAAAAAAAAZAAAAAAAAAB/f38ACgAAACEAAAAwAAAALAAAAIMAAAABAAAAAAAAAIcAAAAGAAAAXQGnAAAFAADsnwAA0RkAADkFAAABAAAA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2800" y="25996900"/>
          <a:ext cx="4196715" cy="84899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6</xdr:col>
      <xdr:colOff>523875</xdr:colOff>
      <xdr:row>94</xdr:row>
      <xdr:rowOff>133350</xdr:rowOff>
    </xdr:from>
    <xdr:to>
      <xdr:col>12</xdr:col>
      <xdr:colOff>733425</xdr:colOff>
      <xdr:row>97</xdr:row>
      <xdr:rowOff>171450</xdr:rowOff>
    </xdr:to>
    <xdr:sp macro="" textlink="" fLocksText="0">
      <xdr:nvSpPr>
        <xdr:cNvPr id="22" name="CuadroTexto 2"/>
        <xdr:cNvSpPr>
          <a:extLst>
            <a:ext uri="smNativeData">
              <pm:smNativeData xmlns="" xmlns:pm="smNativeData" val="SMDATA_11_sGPo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LdTNbYMAAAAEAAAAAAAAAAAAAAAAAAAAAAAAAAeAAAAaAAAAAAAAAAAAAAAAAAAAAAAAAAAAAAAECcAABAnAAAAAAAAAAAAAAAAAAAAAAAAAAAAAAAAAAAAAAAAAAAAABQAAAAAAAAAwMD/AAAAAABkAAAAMgAAAAAAAABkAAAAAAAAAH9/fwAKAAAAIQAAADAAAAAsAAAAgwAAAAYAAAC6ApQChgAAAAwAAACCA5wDOSEAAL6gAABKHwAA2AMAAAAAAAA="/>
            </a:ext>
          </a:extLst>
        </xdr:cNvSpPr>
      </xdr:nvSpPr>
      <xdr:spPr>
        <a:xfrm>
          <a:off x="5400675" y="26130250"/>
          <a:ext cx="5086350" cy="624840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FF0000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OJO: consumibles de oficina (toners, hojas, etc) no son elegibles. La Comisión los considera costes indirectos</a:t>
          </a:r>
        </a:p>
      </xdr:txBody>
    </xdr:sp>
    <xdr:clientData/>
  </xdr:twoCellAnchor>
  <xdr:twoCellAnchor editAs="oneCell">
    <xdr:from>
      <xdr:col>1</xdr:col>
      <xdr:colOff>0</xdr:colOff>
      <xdr:row>102</xdr:row>
      <xdr:rowOff>0</xdr:rowOff>
    </xdr:from>
    <xdr:to>
      <xdr:col>6</xdr:col>
      <xdr:colOff>142240</xdr:colOff>
      <xdr:row>108</xdr:row>
      <xdr:rowOff>66675</xdr:rowOff>
    </xdr:to>
    <xdr:pic>
      <xdr:nvPicPr>
        <xdr:cNvPr id="21" name="Imagen 72"/>
        <xdr:cNvPicPr>
          <a:picLocks noChangeAspect="1"/>
          <a:extLst>
            <a:ext uri="smNativeData">
              <pm:smNativeData xmlns="" xmlns:pm="smNativeData" val="SMDATA_13_sGPoXhMAAAAlAAAAEQAAAK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AY9EMDDAAAABAAAAAAAAAAAAAAAAAAAAAAAAAAHgAAAGgAAAAAAAAAAAAAAAAAAAAAAAAAAAAAABAnAAAQJwAAAAAAAAAAAAAAAAAAAAAAAAAAAAAAAAAAAAAAAAAAAAAUAAAAAAAAAMDA/wAAAAAAZAAAADIAAAAAAAAAZAAAAAAAAAB/f38ACgAAACEAAAAwAAAALAAAAIsAAAABAAAAAAAAAJEAAAAGAAAAXQGzAAAFAADWqQAA4BkAAKEHAAABAAAA"/>
            </a:ext>
          </a:extLst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2800" y="27608530"/>
          <a:ext cx="4206240" cy="124015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6</xdr:col>
      <xdr:colOff>209550</xdr:colOff>
      <xdr:row>105</xdr:row>
      <xdr:rowOff>133985</xdr:rowOff>
    </xdr:from>
    <xdr:to>
      <xdr:col>7</xdr:col>
      <xdr:colOff>9525</xdr:colOff>
      <xdr:row>105</xdr:row>
      <xdr:rowOff>134620</xdr:rowOff>
    </xdr:to>
    <xdr:cxnSp macro="">
      <xdr:nvCxnSpPr>
        <xdr:cNvPr id="20" name="Conector recto de flecha 73"/>
        <xdr:cNvCxnSpPr>
          <a:extLst>
            <a:ext uri="smNativeData">
              <pm:smNativeData xmlns="" xmlns:pm="smNativeData" val="SMDATA_11_sGPo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CILS0cMAAAAEAAAAAAAAAAAAAAAAAAAAAAAAAAeAAAAaAAAAAAAAAAAAAAAAAAAAAAAAAAAAAAAECcAABAnAAAAAAAAAAAAAAAAAAAAAAAAAAAAAAAAAAAAAAAAAAAAABQAAAAAAAAAwMD/AAAAAABkAAAAMgAAAAAAAABkAAAAAAAAAH9/fwAKAAAAIQAAADAAAAAsAAAAjgAAAAYAAAC+AggBjgAAAAcAAADBAgwASh8AAEWuAADFAwAAAQAAAAAAAAA="/>
            </a:ext>
          </a:extLst>
        </xdr:cNvCxnSpPr>
      </xdr:nvCxnSpPr>
      <xdr:spPr>
        <a:xfrm flipH="1" flipV="1">
          <a:off x="5086350" y="28329255"/>
          <a:ext cx="612775" cy="635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7</xdr:col>
      <xdr:colOff>43180</xdr:colOff>
      <xdr:row>102</xdr:row>
      <xdr:rowOff>85725</xdr:rowOff>
    </xdr:from>
    <xdr:to>
      <xdr:col>13</xdr:col>
      <xdr:colOff>228600</xdr:colOff>
      <xdr:row>107</xdr:row>
      <xdr:rowOff>144145</xdr:rowOff>
    </xdr:to>
    <xdr:sp macro="" textlink="" fLocksText="0">
      <xdr:nvSpPr>
        <xdr:cNvPr id="19" name="CuadroTexto 2"/>
        <xdr:cNvSpPr>
          <a:extLst>
            <a:ext uri="smNativeData">
              <pm:smNativeData xmlns="" xmlns:pm="smNativeData" val="SMDATA_11_sGPo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NuvOgAMAAAAEAAAAAAAAAAAAAAAAAAAAAAAAAAeAAAAaAAAAAAAAAAAAAAAAAAAAAAAAAAAAAAAECcAABAnAAAAAAAAAAAAAAAAAAAAAAAAAAAAAAAAAAAAAAAAAAAAABQAAAAAAAAAwMD/AAAAAABkAAAAMgAAAAAAAABkAAAAAAAAAH9/fwAKAAAAIQAAADAAAAAsAAAAiwAAAAcAAADBATYAkAAAAA0AAADzAiABRCMAAF2qAAAkHwAAYAYAAAAAAAA="/>
            </a:ext>
          </a:extLst>
        </xdr:cNvSpPr>
      </xdr:nvSpPr>
      <xdr:spPr>
        <a:xfrm>
          <a:off x="5732780" y="27694255"/>
          <a:ext cx="5062220" cy="1036320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70AD47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EJEMPLO:</a:t>
          </a:r>
        </a:p>
        <a:p>
          <a:pPr marL="285750" indent="-285750" algn="l" defTabSz="360045" rtl="0">
            <a:defRPr sz="1000"/>
          </a:pPr>
          <a:r>
            <a:rPr lang="es-ES" sz="1400" b="0" i="0" u="none" strike="noStrike" kern="100" baseline="0">
              <a:solidFill>
                <a:srgbClr val="70AD47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20 publicaciones, a 1500 € ==&gt; 30.000</a:t>
          </a:r>
        </a:p>
        <a:p>
          <a:pPr marL="285750" indent="-285750" algn="l" defTabSz="360045" rtl="0">
            <a:defRPr sz="1000"/>
          </a:pPr>
          <a:r>
            <a:rPr lang="es-ES" sz="1400" b="0" i="0" u="none" strike="noStrike" kern="100" baseline="0">
              <a:solidFill>
                <a:srgbClr val="70AD47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ó se puede hacer un presupuesto más detallado</a:t>
          </a:r>
        </a:p>
        <a:p>
          <a:pPr marL="285750" indent="-285750" algn="l" defTabSz="360045" rtl="0">
            <a:defRPr sz="1000"/>
          </a:pPr>
          <a:endParaRPr/>
        </a:p>
      </xdr:txBody>
    </xdr:sp>
    <xdr:clientData/>
  </xdr:twoCellAnchor>
  <xdr:twoCellAnchor editAs="oneCell">
    <xdr:from>
      <xdr:col>1</xdr:col>
      <xdr:colOff>76200</xdr:colOff>
      <xdr:row>112</xdr:row>
      <xdr:rowOff>0</xdr:rowOff>
    </xdr:from>
    <xdr:to>
      <xdr:col>6</xdr:col>
      <xdr:colOff>199390</xdr:colOff>
      <xdr:row>121</xdr:row>
      <xdr:rowOff>66675</xdr:rowOff>
    </xdr:to>
    <xdr:pic>
      <xdr:nvPicPr>
        <xdr:cNvPr id="18" name="Imagen 75"/>
        <xdr:cNvPicPr>
          <a:picLocks noChangeAspect="1"/>
          <a:extLst>
            <a:ext uri="smNativeData">
              <pm:smNativeData xmlns="" xmlns:pm="smNativeData" val="SMDATA_13_sGPoXhMAAAAlAAAAEQAAAK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AAAAAADAAAABAAAAAAAAAAAAAAAAAAAAAAAAAAHgAAAGgAAAAAAAAAAAAAAAAAAAAAAAAAAAAAABAnAAAQJwAAAAAAAAAAAAAAAAAAAAAAAAAAAAAAAAAAAAAAAAAAAAAUAAAAAAAAAMDA/wAAAAAAZAAAADIAAAAAAAAAZAAAAAAAAAB/f38ACgAAACEAAAAwAAAALAAAAJUAAAABAAAAAABgAJ4AAAAGAAAAXQH7AHgFAAAotgAAwhkAAD0LAAABAAAA"/>
            </a:ext>
          </a:extLst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89000" y="29611320"/>
          <a:ext cx="4187190" cy="182689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1</xdr:col>
      <xdr:colOff>485775</xdr:colOff>
      <xdr:row>85</xdr:row>
      <xdr:rowOff>9525</xdr:rowOff>
    </xdr:from>
    <xdr:to>
      <xdr:col>1</xdr:col>
      <xdr:colOff>487680</xdr:colOff>
      <xdr:row>87</xdr:row>
      <xdr:rowOff>127635</xdr:rowOff>
    </xdr:to>
    <xdr:cxnSp macro="">
      <xdr:nvCxnSpPr>
        <xdr:cNvPr id="7" name="Conector recto de flecha 86"/>
        <xdr:cNvCxnSpPr>
          <a:extLst>
            <a:ext uri="smNativeData">
              <pm:smNativeData xmlns="" xmlns:pm="smNativeData" val="SMDATA_11_sGPo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vlfbUMAAAAEAAAAAAAAAAAAAAAAAAAAAAAAAAeAAAAaAAAAAAAAAAAAAAAAAAAAAAAAAAAAAAAECcAABAnAAAAAAAAAAAAAAAAAAAAAAAAAAAAAAAAAAAAAAAAAAAAABQAAAAAAAAAwMD/AAAAAABkAAAAMgAAAAAAAABkAAAAAAAAAH9/fwAKAAAAIQAAADAAAAAsAAAAegAAAAEAAAAyAGQCfAAAAAEAAACcAmYC/QcAAN2UAAADAAAAIgMAAAAAAAA="/>
            </a:ext>
          </a:extLst>
        </xdr:cNvCxnSpPr>
      </xdr:nvCxnSpPr>
      <xdr:spPr>
        <a:xfrm flipV="1">
          <a:off x="1298575" y="24199215"/>
          <a:ext cx="1905" cy="509270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5</xdr:col>
      <xdr:colOff>114300</xdr:colOff>
      <xdr:row>85</xdr:row>
      <xdr:rowOff>85725</xdr:rowOff>
    </xdr:from>
    <xdr:to>
      <xdr:col>5</xdr:col>
      <xdr:colOff>116205</xdr:colOff>
      <xdr:row>88</xdr:row>
      <xdr:rowOff>13335</xdr:rowOff>
    </xdr:to>
    <xdr:cxnSp macro="">
      <xdr:nvCxnSpPr>
        <xdr:cNvPr id="6" name="Conector recto de flecha 87"/>
        <xdr:cNvCxnSpPr>
          <a:extLst>
            <a:ext uri="smNativeData">
              <pm:smNativeData xmlns="" xmlns:pm="smNativeData" val="SMDATA_11_sGPo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NghVAMMAAAAEAAAAAAAAAAAAAAAAAAAAAAAAAAeAAAAaAAAAAAAAAAAAAAAAAAAAAAAAAAAAAAAECcAABAnAAAAAAAAAAAAAAAAAAAAAAAAAAAAAAAAAAAAAAAAAAAAABQAAAAAAAAAwMD/AAAAAABkAAAAMgAAAAAAAABkAAAAAAAAAH9/fwAKAAAAIQAAADAAAAAsAAAAegAAAAUAAADBAZAAfQAAAAUAAABGAJIAtBkAAFWVAAADAAAAKgMAAAAAAAA="/>
            </a:ext>
          </a:extLst>
        </xdr:cNvCxnSpPr>
      </xdr:nvCxnSpPr>
      <xdr:spPr>
        <a:xfrm flipV="1">
          <a:off x="4178300" y="24275415"/>
          <a:ext cx="1905" cy="514350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6</xdr:col>
      <xdr:colOff>523875</xdr:colOff>
      <xdr:row>85</xdr:row>
      <xdr:rowOff>9525</xdr:rowOff>
    </xdr:from>
    <xdr:to>
      <xdr:col>6</xdr:col>
      <xdr:colOff>525780</xdr:colOff>
      <xdr:row>87</xdr:row>
      <xdr:rowOff>127635</xdr:rowOff>
    </xdr:to>
    <xdr:cxnSp macro="">
      <xdr:nvCxnSpPr>
        <xdr:cNvPr id="5" name="Conector recto de flecha 88"/>
        <xdr:cNvCxnSpPr>
          <a:extLst>
            <a:ext uri="smNativeData">
              <pm:smNativeData xmlns="" xmlns:pm="smNativeData" val="SMDATA_11_sGPo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i/UAMMAAAAEAAAAAAAAAAAAAAAAAAAAAAAAAAeAAAAaAAAAAAAAAAAAAAAAAAAAAAAAAAAAAAAECcAABAnAAAAAAAAAAAAAAAAAAAAAAAAAAAAAAAAAAAAAAAAAAAAABQAAAAAAAAAwMD/AAAAAABkAAAAMgAAAAAAAABkAAAAAAAAAH9/fwAKAAAAIQAAADAAAAAsAAAAegAAAAYAAAAyAJQCfAAAAAYAAACcApYCOSEAAN2UAAADAAAAIgMAAAAAAAA="/>
            </a:ext>
          </a:extLst>
        </xdr:cNvCxnSpPr>
      </xdr:nvCxnSpPr>
      <xdr:spPr>
        <a:xfrm flipV="1">
          <a:off x="5400675" y="24199215"/>
          <a:ext cx="1905" cy="509270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9</xdr:col>
      <xdr:colOff>152400</xdr:colOff>
      <xdr:row>84</xdr:row>
      <xdr:rowOff>180975</xdr:rowOff>
    </xdr:from>
    <xdr:to>
      <xdr:col>9</xdr:col>
      <xdr:colOff>154305</xdr:colOff>
      <xdr:row>87</xdr:row>
      <xdr:rowOff>108585</xdr:rowOff>
    </xdr:to>
    <xdr:cxnSp macro="">
      <xdr:nvCxnSpPr>
        <xdr:cNvPr id="4" name="Conector recto de flecha 90"/>
        <xdr:cNvCxnSpPr>
          <a:extLst>
            <a:ext uri="smNativeData">
              <pm:smNativeData xmlns="" xmlns:pm="smNativeData" val="SMDATA_11_sGPo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INVnbsMAAAAEAAAAAAAAAAAAAAAAAAAAAAAAAAeAAAAaAAAAAAAAAAAAAAAAAAAAAAAAAAAAAAAECcAABAnAAAAAAAAAAAAAAAAAAAAAAAAAAAAAAAAAAAAAAAAAAAAABQAAAAAAAAAwMD/AAAAAABkAAAAMgAAAAAAAABkAAAAAAAAAH9/fwAKAAAAIQAAADAAAAAsAAAAeQAAAAkAAAC0A8AAfAAAAAkAAAA5AsIA8C0AALeUAAADAAAAKgMAAAAAAAA="/>
            </a:ext>
          </a:extLst>
        </xdr:cNvCxnSpPr>
      </xdr:nvCxnSpPr>
      <xdr:spPr>
        <a:xfrm flipV="1">
          <a:off x="7467600" y="24175085"/>
          <a:ext cx="1905" cy="514350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 editAs="oneCell">
    <xdr:from>
      <xdr:col>1</xdr:col>
      <xdr:colOff>142875</xdr:colOff>
      <xdr:row>75</xdr:row>
      <xdr:rowOff>133350</xdr:rowOff>
    </xdr:from>
    <xdr:to>
      <xdr:col>10</xdr:col>
      <xdr:colOff>370840</xdr:colOff>
      <xdr:row>85</xdr:row>
      <xdr:rowOff>9525</xdr:rowOff>
    </xdr:to>
    <xdr:pic>
      <xdr:nvPicPr>
        <xdr:cNvPr id="3" name="Imagen 54"/>
        <xdr:cNvPicPr>
          <a:picLocks noChangeAspect="1"/>
          <a:extLst>
            <a:ext uri="smNativeData">
              <pm:smNativeData xmlns="" xmlns:pm="smNativeData" val="SMDATA_13_sGPoXhMAAAAlAAAAEQAAAK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AAAAAADAAAABAAAAAAAAAAAAAAAAAAAAAAAAAAHgAAAGgAAAAAAAAAAAAAAAAAAAAAAAAAAAAAABAnAAAQJwAAAAAAAAAAAAAAAAAAAAAAAAAAAAAAAAAAAAAAAAAAAAAUAAAAAAAAAMDA/wAAAAAAZAAAADIAAAAAAAAAZAAAAAAAAAB/f38ACgAAACEAAAAwAAAALAAAAHAAAAABAAAAugK0AHoAAAAKAAAAMgDTAeEFAACYiQAAZy4AAEULAAABAAAA"/>
            </a:ext>
          </a:extLst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5675" y="22367240"/>
          <a:ext cx="7543165" cy="183197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7</xdr:col>
      <xdr:colOff>581025</xdr:colOff>
      <xdr:row>83</xdr:row>
      <xdr:rowOff>47625</xdr:rowOff>
    </xdr:from>
    <xdr:to>
      <xdr:col>8</xdr:col>
      <xdr:colOff>476250</xdr:colOff>
      <xdr:row>89</xdr:row>
      <xdr:rowOff>28575</xdr:rowOff>
    </xdr:to>
    <xdr:cxnSp macro="">
      <xdr:nvCxnSpPr>
        <xdr:cNvPr id="2" name="Conector recto de flecha 92"/>
        <xdr:cNvCxnSpPr>
          <a:extLst>
            <a:ext uri="smNativeData">
              <pm:smNativeData xmlns="" xmlns:pm="smNativeData" val="SMDATA_11_sGPo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////8MAAAAEAAAAAAAAAAAAAAAAAAAAAAAAAAeAAAAaAAAAAAAAAAAAAAAAAAAAAAAAAAAAAAAECcAABAnAAAAAAAAAAAAAAAAAAAAAAAAAAAAAAAAAAAAAAAAAAAAABQAAAAAAAAAwMD/AAAAAABkAAAAMgAAAAAAAABkAAAAAAAAAH9/fwAKAAAAIQAAADAAAAAsAAAAeAAAAAcAAAD5ANwCfgAAAAgAAACWAFgCkyYAALGSAABbBAAAGgcAAAAAAAA="/>
            </a:ext>
          </a:extLst>
        </xdr:cNvCxnSpPr>
      </xdr:nvCxnSpPr>
      <xdr:spPr>
        <a:xfrm flipH="1" flipV="1">
          <a:off x="6270625" y="23846155"/>
          <a:ext cx="708025" cy="1154430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 editAs="oneCell">
    <xdr:from>
      <xdr:col>1</xdr:col>
      <xdr:colOff>0</xdr:colOff>
      <xdr:row>49</xdr:row>
      <xdr:rowOff>0</xdr:rowOff>
    </xdr:from>
    <xdr:to>
      <xdr:col>6</xdr:col>
      <xdr:colOff>132715</xdr:colOff>
      <xdr:row>60</xdr:row>
      <xdr:rowOff>76200</xdr:rowOff>
    </xdr:to>
    <xdr:pic>
      <xdr:nvPicPr>
        <xdr:cNvPr id="89" name="Imagen 82"/>
        <xdr:cNvPicPr>
          <a:picLocks noChangeAspect="1"/>
          <a:extLst>
            <a:ext uri="smNativeData">
              <pm:smNativeData xmlns="" xmlns:pm="smNativeData" val="SMDATA_13_sGPoXhMAAAAlAAAAEQAAAK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AAAAAADAAAABAAAAAAAAAAAAAAAAAAAAAAAAAAHgAAAGgAAAAAAAAAAAAAAAAAAAAAAAAAAAAAABAnAAAQJwAAAAAAAAAAAAAAAAAAAAAAAAAAAAAAAAAAAAAAAAAAAAAUAAAAAAAAAMDA/wAAAAAAZAAAADIAAAAAAAAAZAAAAAAAAAB/f38ACgAAACEAAAAwAAAALAAAAKoAAAABAAAAAAAAALUAAAAGAAAAjwGnAAAFAAC2zwAA0RkAALQNAAABAAAA"/>
            </a:ext>
          </a:extLst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62000" y="19716750"/>
          <a:ext cx="3942715" cy="2171700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6</xdr:col>
      <xdr:colOff>323850</xdr:colOff>
      <xdr:row>53</xdr:row>
      <xdr:rowOff>57785</xdr:rowOff>
    </xdr:from>
    <xdr:to>
      <xdr:col>7</xdr:col>
      <xdr:colOff>123825</xdr:colOff>
      <xdr:row>53</xdr:row>
      <xdr:rowOff>58420</xdr:rowOff>
    </xdr:to>
    <xdr:cxnSp macro="">
      <xdr:nvCxnSpPr>
        <xdr:cNvPr id="90" name="Conector recto de flecha 83"/>
        <xdr:cNvCxnSpPr>
          <a:extLst>
            <a:ext uri="smNativeData">
              <pm:smNativeData xmlns="" xmlns:pm="smNativeData" val="SMDATA_11_sGPo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////8MAAAAEAAAAAAAAAAAAAAAAAAAAAAAAAAeAAAAaAAAAAAAAAAAAAAAAAAAAAAAAAAAAAAAECcAABAnAAAAAAAAAAAAAAAAAAAAAAAAAAAAAAAAAAAAAAAAAAAAABQAAAAAAAAAwMD/AAAAAABkAAAAMgAAAAAAAABkAAAAAAAAAH9/fwAKAAAAIQAAADAAAAAsAAAArgAAAAYAAAAvAZgBrgAAAAcAAAAyAZwA/h8AAOHUAADFAwAAAQAAAAAAAAA="/>
            </a:ext>
          </a:extLst>
        </xdr:cNvCxnSpPr>
      </xdr:nvCxnSpPr>
      <xdr:spPr>
        <a:xfrm flipH="1" flipV="1">
          <a:off x="4895850" y="20536535"/>
          <a:ext cx="561975" cy="635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7</xdr:col>
      <xdr:colOff>167005</xdr:colOff>
      <xdr:row>52</xdr:row>
      <xdr:rowOff>85725</xdr:rowOff>
    </xdr:from>
    <xdr:to>
      <xdr:col>8</xdr:col>
      <xdr:colOff>476250</xdr:colOff>
      <xdr:row>54</xdr:row>
      <xdr:rowOff>0</xdr:rowOff>
    </xdr:to>
    <xdr:sp macro="" textlink="" fLocksText="0">
      <xdr:nvSpPr>
        <xdr:cNvPr id="91" name="CuadroTexto 2"/>
        <xdr:cNvSpPr>
          <a:extLst>
            <a:ext uri="smNativeData">
              <pm:smNativeData xmlns="" xmlns:pm="smNativeData" val="SMDATA_11_sGPo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////8MAAAAEAAAAAAAAAAAAAAAAAAAAAAAAAAeAAAAaAAAAAAAAAAAAAAAAAAAAAAAAAAAAAAAECcAABAnAAAAAAAAAAAAAAAAAAAAAAAAAAAAAAAAAAAAAAAAAAAAABQAAAAAAAAAwMD/AAAAAABkAAAAMgAAAAAAAABkAAAAAAAAAH9/fwAKAAAAIQAAADAAAAAsAAAArQAAAAcAAADBAdIArwAAAAgAAAAAAFgCByQAANnTAADnBgAA4QEAAAAAAAA="/>
            </a:ext>
          </a:extLst>
        </xdr:cNvSpPr>
      </xdr:nvSpPr>
      <xdr:spPr>
        <a:xfrm>
          <a:off x="5501005" y="20373975"/>
          <a:ext cx="1071245" cy="29527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70AD47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EJEMPLOS</a:t>
          </a:r>
        </a:p>
      </xdr:txBody>
    </xdr:sp>
    <xdr:clientData/>
  </xdr:twoCellAnchor>
  <xdr:twoCellAnchor>
    <xdr:from>
      <xdr:col>6</xdr:col>
      <xdr:colOff>624205</xdr:colOff>
      <xdr:row>56</xdr:row>
      <xdr:rowOff>38100</xdr:rowOff>
    </xdr:from>
    <xdr:to>
      <xdr:col>13</xdr:col>
      <xdr:colOff>76200</xdr:colOff>
      <xdr:row>61</xdr:row>
      <xdr:rowOff>19050</xdr:rowOff>
    </xdr:to>
    <xdr:sp macro="" textlink="" fLocksText="0">
      <xdr:nvSpPr>
        <xdr:cNvPr id="92" name="CuadroTexto 2"/>
        <xdr:cNvSpPr>
          <a:extLst>
            <a:ext uri="smNativeData">
              <pm:smNativeData xmlns="" xmlns:pm="smNativeData" val="SMDATA_11_sGPo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MAAAAEAAAAAAAAAAAAAAAAAAAAAAAAAAeAAAAaAAAAAAAAAAAAAAAAAAAAAAAAAAAAAAAECcAABAnAAAAAAAAAAAAAAAAAAAAAAAAAAAAAAAAAAAAAAAAAAAAABQAAAAAAAAAwMD/AAAAAABkAAAAMgAAAAAAAABkAAAAAAAAAH9/fwAKAAAAIQAAADAAAAAsAAAAsQAAAAYAAADHABIDtQAAAAwAAAAyAJAD1yEAAF7YAACdHgAAowQAAAAAAAA="/>
            </a:ext>
          </a:extLst>
        </xdr:cNvSpPr>
      </xdr:nvSpPr>
      <xdr:spPr>
        <a:xfrm>
          <a:off x="5196205" y="10848975"/>
          <a:ext cx="4785995" cy="933450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FF0000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OJO: El diseño/mantenimiento de una web para el proyecto no se considera subcontracting en HORIZONTE EUROPA.</a:t>
          </a:r>
        </a:p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FF0000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Incluir este coste como "other"</a:t>
          </a:r>
        </a:p>
      </xdr:txBody>
    </xdr:sp>
    <xdr:clientData/>
  </xdr:twoCellAnchor>
  <xdr:twoCellAnchor editAs="oneCell">
    <xdr:from>
      <xdr:col>1</xdr:col>
      <xdr:colOff>0</xdr:colOff>
      <xdr:row>134</xdr:row>
      <xdr:rowOff>0</xdr:rowOff>
    </xdr:from>
    <xdr:to>
      <xdr:col>7</xdr:col>
      <xdr:colOff>123238</xdr:colOff>
      <xdr:row>142</xdr:row>
      <xdr:rowOff>123619</xdr:rowOff>
    </xdr:to>
    <xdr:pic>
      <xdr:nvPicPr>
        <xdr:cNvPr id="93" name="Imagen 9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62000" y="36195000"/>
          <a:ext cx="4695238" cy="1647619"/>
        </a:xfrm>
        <a:prstGeom prst="rect">
          <a:avLst/>
        </a:prstGeom>
      </xdr:spPr>
    </xdr:pic>
    <xdr:clientData/>
  </xdr:twoCellAnchor>
  <xdr:twoCellAnchor>
    <xdr:from>
      <xdr:col>11</xdr:col>
      <xdr:colOff>142875</xdr:colOff>
      <xdr:row>18</xdr:row>
      <xdr:rowOff>104774</xdr:rowOff>
    </xdr:from>
    <xdr:to>
      <xdr:col>15</xdr:col>
      <xdr:colOff>161925</xdr:colOff>
      <xdr:row>22</xdr:row>
      <xdr:rowOff>161925</xdr:rowOff>
    </xdr:to>
    <xdr:sp macro="" textlink="" fLocksText="0">
      <xdr:nvSpPr>
        <xdr:cNvPr id="99" name="CuadroTexto 18"/>
        <xdr:cNvSpPr>
          <a:extLst>
            <a:ext uri="smNativeData">
              <pm:smNativeData xmlns:pm="smNativeData" xmlns="" val="SMDATA_11_hWvj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MAbwAMAAAAEAAAAAAAAAAAAAAAAAAAAAAAAAAeAAAAaAAAAAAAAAAAAAAAAAAAAAAAAAAAAAAAECcAABAnAAAAAAAAAAAAAAAAAAAAAAAAAAAAAAAAAAAAAAAAAAAAABQAAAAAAAAAwMD/AAAAAABkAAAAMgAAAAAAAABkAAAAAAAAAH9/fwAKAAAAIQAAADAAAAAsAAAAGAAAAAsAAAAlArQAGgAAAA4AAADVA6gD4TcAAM8dAACxEgAA6gIAAAAAAAA="/>
            </a:ext>
          </a:extLst>
        </xdr:cNvSpPr>
      </xdr:nvSpPr>
      <xdr:spPr>
        <a:xfrm>
          <a:off x="8524875" y="3581399"/>
          <a:ext cx="3067050" cy="819151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70AD47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Ejemplo: Carga de trabajo de 2 años al 25% de dedicación:</a:t>
          </a:r>
        </a:p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70AD47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2 años x 12 meses x 0,25 = 6 PMs</a:t>
          </a:r>
        </a:p>
      </xdr:txBody>
    </xdr:sp>
    <xdr:clientData/>
  </xdr:twoCellAnchor>
  <xdr:twoCellAnchor>
    <xdr:from>
      <xdr:col>5</xdr:col>
      <xdr:colOff>95250</xdr:colOff>
      <xdr:row>18</xdr:row>
      <xdr:rowOff>171450</xdr:rowOff>
    </xdr:from>
    <xdr:to>
      <xdr:col>6</xdr:col>
      <xdr:colOff>476250</xdr:colOff>
      <xdr:row>21</xdr:row>
      <xdr:rowOff>142875</xdr:rowOff>
    </xdr:to>
    <xdr:sp macro="" textlink="" fLocksText="0">
      <xdr:nvSpPr>
        <xdr:cNvPr id="100" name="CuadroTexto 18"/>
        <xdr:cNvSpPr>
          <a:extLst>
            <a:ext uri="smNativeData">
              <pm:smNativeData xmlns:pm="smNativeData" xmlns="" val="SMDATA_11_hWvj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AVAAAMAAAAEAAAAAAAAAAAAAAAAAAAAAAAAAAeAAAAaAAAAAAAAAAAAAAAAAAAAAAAAAAAAAAAECcAABAnAAAAAAAAAAAAAAAAAAAAAAAAAAAAAAAAAAAAAAAAAAAAABQAAAAAAAAAwMD/AAAAAABkAAAAMgAAAAAAAABkAAAAAAAAAH9/fwAKAAAAIQAAADAAAAAsAAAAGAAAAAUAAACCA3gAGwAAAAYAAADsAlgClhkAADgeAABYBwAAbwMAAAAAAAA="/>
            </a:ext>
          </a:extLst>
        </xdr:cNvSpPr>
      </xdr:nvSpPr>
      <xdr:spPr>
        <a:xfrm>
          <a:off x="3905250" y="3648075"/>
          <a:ext cx="1143000" cy="54292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Seleccionar</a:t>
          </a:r>
        </a:p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la Categoría</a:t>
          </a:r>
        </a:p>
      </xdr:txBody>
    </xdr:sp>
    <xdr:clientData/>
  </xdr:twoCellAnchor>
  <xdr:twoCellAnchor>
    <xdr:from>
      <xdr:col>8</xdr:col>
      <xdr:colOff>409575</xdr:colOff>
      <xdr:row>18</xdr:row>
      <xdr:rowOff>180975</xdr:rowOff>
    </xdr:from>
    <xdr:to>
      <xdr:col>10</xdr:col>
      <xdr:colOff>381000</xdr:colOff>
      <xdr:row>22</xdr:row>
      <xdr:rowOff>28575</xdr:rowOff>
    </xdr:to>
    <xdr:sp macro="" textlink="" fLocksText="0">
      <xdr:nvSpPr>
        <xdr:cNvPr id="101" name="CuadroTexto 18"/>
        <xdr:cNvSpPr>
          <a:extLst>
            <a:ext uri="smNativeData">
              <pm:smNativeData xmlns:pm="smNativeData" xmlns="" val="SMDATA_11_hWvj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KB/9cMAAAAEAAAAAAAAAAAAAAAAAAAAAAAAAAeAAAAaAAAAAAAAAAAAAAAAAAAAAAAAAAAAAAAECcAABAnAAAAAAAAAAAAAAAAAAAAAAAAAAAAAAAAAAAAAAAAAAAAABQAAAAAAAAAwMD/AAAAAABkAAAAMgAAAAAAAABkAAAAAAAAAH9/fwAKAAAAIQAAADAAAAAsAAAAGAAAAAgAAAC0AwQCHAAAAAoAAAB5AOABhSoAAEceAADTCQAA4AMAAAAAAAA="/>
            </a:ext>
          </a:extLst>
        </xdr:cNvSpPr>
      </xdr:nvSpPr>
      <xdr:spPr>
        <a:xfrm>
          <a:off x="6505575" y="3657600"/>
          <a:ext cx="1495425" cy="609600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Dedicación</a:t>
          </a:r>
        </a:p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(Personas/Mes)</a:t>
          </a:r>
        </a:p>
      </xdr:txBody>
    </xdr:sp>
    <xdr:clientData/>
  </xdr:twoCellAnchor>
  <xdr:twoCellAnchor>
    <xdr:from>
      <xdr:col>9</xdr:col>
      <xdr:colOff>65405</xdr:colOff>
      <xdr:row>16</xdr:row>
      <xdr:rowOff>82550</xdr:rowOff>
    </xdr:from>
    <xdr:to>
      <xdr:col>9</xdr:col>
      <xdr:colOff>66675</xdr:colOff>
      <xdr:row>19</xdr:row>
      <xdr:rowOff>10795</xdr:rowOff>
    </xdr:to>
    <xdr:cxnSp macro="">
      <xdr:nvCxnSpPr>
        <xdr:cNvPr id="102" name="Conector recto de flecha 15"/>
        <xdr:cNvCxnSpPr>
          <a:extLst>
            <a:ext uri="smNativeData">
              <pm:smNativeData xmlns:pm="smNativeData" xmlns="" val="SMDATA_11_hWvj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MAAAAEAAAAAAAAAAAAAAAAAAAAAAAAAAeAAAAaAAAAAAAAAAAAAAAAAAAAAAAAAAAAAAAECcAABAnAAAAAAAAAAAAAAAAAAAAAAAAAAAAAAAAAAAAAAAAAAAAABQAAAAAAAAAwMD/AAAAAABkAAAAMgAAAAAAAABkAAAAAAAAAH9/fwAKAAAAIQAAADAAAAAsAAAAFgAAAAkAAACwAVIAGQAAAAkAAAA5AFQAZy0AAEQbAAACAAAAKwMAAAAAAAA="/>
            </a:ext>
          </a:extLst>
        </xdr:cNvCxnSpPr>
      </xdr:nvCxnSpPr>
      <xdr:spPr>
        <a:xfrm flipV="1">
          <a:off x="6923405" y="3178175"/>
          <a:ext cx="1270" cy="499745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3</xdr:col>
      <xdr:colOff>132080</xdr:colOff>
      <xdr:row>16</xdr:row>
      <xdr:rowOff>73025</xdr:rowOff>
    </xdr:from>
    <xdr:to>
      <xdr:col>3</xdr:col>
      <xdr:colOff>133350</xdr:colOff>
      <xdr:row>19</xdr:row>
      <xdr:rowOff>1270</xdr:rowOff>
    </xdr:to>
    <xdr:cxnSp macro="">
      <xdr:nvCxnSpPr>
        <xdr:cNvPr id="104" name="Conector recto de flecha 16"/>
        <xdr:cNvCxnSpPr>
          <a:extLst>
            <a:ext uri="smNativeData">
              <pm:smNativeData xmlns:pm="smNativeData" xmlns="" val="SMDATA_11_hWvj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DAo4QMMAAAAEAAAAAAAAAAAAAAAAAAAAAAAAAAeAAAAaAAAAAAAAAAAAAAAAAAAAAAAAAAAAAAAECcAABAnAAAAAAAAAAAAAAAAAAAAAAAAAAAAAAAAAAAAAAAAAAAAABQAAAAAAAAAwMD/AAAAAABkAAAAMgAAAAAAAABkAAAAAAAAAH9/fwAKAAAAIQAAADAAAAAsAAAAFgAAAAMAAAB+AaYAGQAAAAMAAAAHAKgA0A8AADUbAAACAAAAKwMAAAAAAAA="/>
            </a:ext>
          </a:extLst>
        </xdr:cNvCxnSpPr>
      </xdr:nvCxnSpPr>
      <xdr:spPr>
        <a:xfrm flipV="1">
          <a:off x="2418080" y="3168650"/>
          <a:ext cx="1270" cy="499745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5</xdr:col>
      <xdr:colOff>685800</xdr:colOff>
      <xdr:row>16</xdr:row>
      <xdr:rowOff>85725</xdr:rowOff>
    </xdr:from>
    <xdr:to>
      <xdr:col>5</xdr:col>
      <xdr:colOff>687705</xdr:colOff>
      <xdr:row>19</xdr:row>
      <xdr:rowOff>13335</xdr:rowOff>
    </xdr:to>
    <xdr:cxnSp macro="">
      <xdr:nvCxnSpPr>
        <xdr:cNvPr id="106" name="Conector recto de flecha 17"/>
        <xdr:cNvCxnSpPr>
          <a:extLst>
            <a:ext uri="smNativeData">
              <pm:smNativeData xmlns:pm="smNativeData" xmlns="" val="SMDATA_11_hWvj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MAAAAEAAAAAAAAAAAAAAAAAAAAAAAAAAeAAAAaAAAAAAAAAAAAAAAAAAAAAAAAAAAAAAAECcAABAnAAAAAAAAAAAAAAAAAAAAAAAAAAAAAAAAAAAAAAAAAAAAABQAAAAAAAAAwMD/AAAAAABkAAAAMgAAAAAAAABkAAAAAAAAAH9/fwAKAAAAIQAAADAAAAAsAAAAFgAAAAUAAADBAWADGQAAAAUAAABGAGIDOB0AAEkbAAADAAAAKgMAAAAAAAA="/>
            </a:ext>
          </a:extLst>
        </xdr:cNvCxnSpPr>
      </xdr:nvCxnSpPr>
      <xdr:spPr>
        <a:xfrm flipV="1">
          <a:off x="4495800" y="3181350"/>
          <a:ext cx="1905" cy="499110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2</xdr:col>
      <xdr:colOff>314325</xdr:colOff>
      <xdr:row>18</xdr:row>
      <xdr:rowOff>152400</xdr:rowOff>
    </xdr:from>
    <xdr:to>
      <xdr:col>3</xdr:col>
      <xdr:colOff>609600</xdr:colOff>
      <xdr:row>21</xdr:row>
      <xdr:rowOff>123825</xdr:rowOff>
    </xdr:to>
    <xdr:sp macro="" textlink="" fLocksText="0">
      <xdr:nvSpPr>
        <xdr:cNvPr id="107" name="CuadroTexto 18"/>
        <xdr:cNvSpPr>
          <a:extLst>
            <a:ext uri="smNativeData">
              <pm:smNativeData xmlns:pm="smNativeData" xmlns="" val="SMDATA_11_hWvj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K3AmoMAAAAEAAAAAAAAAAAAAAAAAAAAAAAAAAeAAAAaAAAAAAAAAAAAAAAAAAAAAAAAAAAAAAAECcAABAnAAAAAAAAAAAAAAAAAAAAAAAAAAAAAAAAAAAAAAAAAAAAABQAAAAAAAAAwMD/AAAAAABkAAAAMgAAAAAAAABkAAAAAAAAAH9/fwAKAAAAIQAAADAAAAAsAAAAGAAAAAIAAAAeA4wBGwAAAAMAAACIAgAD7wsAABoeAADRBgAAbwMAAAAAAAA="/>
            </a:ext>
          </a:extLst>
        </xdr:cNvSpPr>
      </xdr:nvSpPr>
      <xdr:spPr>
        <a:xfrm>
          <a:off x="1838325" y="3629025"/>
          <a:ext cx="1057275" cy="54292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Descripción </a:t>
          </a:r>
        </a:p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(opcional)</a:t>
          </a:r>
        </a:p>
      </xdr:txBody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10</xdr:col>
      <xdr:colOff>370840</xdr:colOff>
      <xdr:row>16</xdr:row>
      <xdr:rowOff>66675</xdr:rowOff>
    </xdr:to>
    <xdr:pic>
      <xdr:nvPicPr>
        <xdr:cNvPr id="108" name="Imagen 94"/>
        <xdr:cNvPicPr>
          <a:picLocks noChangeAspect="1"/>
          <a:extLst>
            <a:ext uri="smNativeData">
              <pm:smNativeData xmlns:pm="smNativeData" xmlns="" val="SMDATA_13_hWvjXhMAAAAlAAAAEQAAAK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AAAAAADAAAABAAAAAAAAAAAAAAAAAAAAAAAAAAHgAAAGgAAAAAAAAAAAAAAAAAAAAAAAAAAAAAABAnAAAQJwAAAAAAAAAAAAAAAAAAAAAAAAAAAAAAAAAAAAAAAAAAAAAUAAAAAAAAAMDA/wAAAAAAZAAAADIAAAAAAAAAZAAAAAAAAAB/f38ACgAAACEAAAAwAAAALAAAAAoAAAABAAAAAAAAABYAAAAKAAAAXQHTAQAFAABSDAAASC8AANkOAAABAAAA"/>
            </a:ext>
          </a:extLst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62000" y="809625"/>
          <a:ext cx="7228840" cy="235267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10</xdr:col>
      <xdr:colOff>228600</xdr:colOff>
      <xdr:row>19</xdr:row>
      <xdr:rowOff>133350</xdr:rowOff>
    </xdr:from>
    <xdr:to>
      <xdr:col>11</xdr:col>
      <xdr:colOff>152400</xdr:colOff>
      <xdr:row>19</xdr:row>
      <xdr:rowOff>133350</xdr:rowOff>
    </xdr:to>
    <xdr:cxnSp macro="">
      <xdr:nvCxnSpPr>
        <xdr:cNvPr id="109" name="Conector recto de flecha 95"/>
        <xdr:cNvCxnSpPr>
          <a:extLst>
            <a:ext uri="smNativeData">
              <pm:smNativeData xmlns:pm="smNativeData" xmlns="" val="SMDATA_11_hWvj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CIkgYMAAAAEAAAAAAAAAAAAAAAAAAAAAAAAAAeAAAAaAAAAAAAAAAAAAAAAAAAAAAAAAAAAAAAECcAABAnAAAAAAAAAAAAAAAAAAAAAAAAAAAAAAAAAAAAAAAAAAAAABQAAAAAAAAAwMD/AAAAAABkAAAAMgAAAAAAAABkAAAAAAAAAH9/fwAKAAAAIQAAADAAAAAsAAAAGQAAAAoAAAC6AiABGQAAAAsAAAC6AsAAaDMAADAfAACIBAAAAAAAAAAAAAA="/>
            </a:ext>
          </a:extLst>
        </xdr:cNvCxnSpPr>
      </xdr:nvCxnSpPr>
      <xdr:spPr>
        <a:xfrm>
          <a:off x="7848600" y="3800475"/>
          <a:ext cx="685800" cy="0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4</xdr:col>
      <xdr:colOff>742950</xdr:colOff>
      <xdr:row>41</xdr:row>
      <xdr:rowOff>184150</xdr:rowOff>
    </xdr:from>
    <xdr:to>
      <xdr:col>6</xdr:col>
      <xdr:colOff>361950</xdr:colOff>
      <xdr:row>44</xdr:row>
      <xdr:rowOff>155575</xdr:rowOff>
    </xdr:to>
    <xdr:sp macro="" textlink="" fLocksText="0">
      <xdr:nvSpPr>
        <xdr:cNvPr id="110" name="CuadroTexto 18"/>
        <xdr:cNvSpPr>
          <a:extLst>
            <a:ext uri="smNativeData">
              <pm:smNativeData xmlns:pm="smNativeData" xmlns="" val="SMDATA_11_hWvj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L/AA8MAAAAEAAAAAAAAAAAAAAAAAAAAAAAAAAeAAAAaAAAAAAAAAAAAAAAAAAAAAAAAAAAAAAAECcAABAnAAAAAAAAAAAAAAAAAAAAAAAAAAAAAAAAAAAAAAAAAAAAABQAAAAAAAAAwMD/AAAAAABkAAAAMgAAAAAAAABkAAAAAAAAAH9/fwAKAAAAIQAAADAAAAAsAAAALwAAAAUAAAB0AAAAMQAAAAYAAADEA+ABABkAAEM5AABYBwAAZwMAAAAAAAA="/>
            </a:ext>
          </a:extLst>
        </xdr:cNvSpPr>
      </xdr:nvSpPr>
      <xdr:spPr>
        <a:xfrm>
          <a:off x="3790950" y="8089900"/>
          <a:ext cx="1143000" cy="54292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Seleccionar</a:t>
          </a:r>
        </a:p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la Categoría</a:t>
          </a:r>
        </a:p>
      </xdr:txBody>
    </xdr:sp>
    <xdr:clientData/>
  </xdr:twoCellAnchor>
  <xdr:twoCellAnchor>
    <xdr:from>
      <xdr:col>9</xdr:col>
      <xdr:colOff>28575</xdr:colOff>
      <xdr:row>41</xdr:row>
      <xdr:rowOff>146050</xdr:rowOff>
    </xdr:from>
    <xdr:to>
      <xdr:col>11</xdr:col>
      <xdr:colOff>0</xdr:colOff>
      <xdr:row>45</xdr:row>
      <xdr:rowOff>12700</xdr:rowOff>
    </xdr:to>
    <xdr:sp macro="" textlink="" fLocksText="0">
      <xdr:nvSpPr>
        <xdr:cNvPr id="111" name="CuadroTexto 18"/>
        <xdr:cNvSpPr>
          <a:extLst>
            <a:ext uri="smNativeData">
              <pm:smNativeData xmlns:pm="smNativeData" xmlns="" val="SMDATA_11_hWvj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Ky/+wMAAAAEAAAAAAAAAAAAAAAAAAAAAAAAAAeAAAAaAAAAAAAAAAAAAAAAAAAAAAAAAAAAAAAECcAABAnAAAAAAAAAAAAAAAAAAAAAAAAAAAAAAAAAAAAAAAAAAAAABQAAAAAAAAAwMD/AAAAAABkAAAAMgAAAAAAAABkAAAAAAAAAH9/fwAKAAAAIQAAADAAAAAsAAAALgAAAAkAAACSAzwAMgAAAAsAAADYABgASy0AAP84AADTCQAA/gMAAAAAAAA="/>
            </a:ext>
          </a:extLst>
        </xdr:cNvSpPr>
      </xdr:nvSpPr>
      <xdr:spPr>
        <a:xfrm>
          <a:off x="6886575" y="8051800"/>
          <a:ext cx="1495425" cy="628650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Dedicación</a:t>
          </a:r>
        </a:p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(Personas/Mes)</a:t>
          </a:r>
        </a:p>
      </xdr:txBody>
    </xdr:sp>
    <xdr:clientData/>
  </xdr:twoCellAnchor>
  <xdr:twoCellAnchor>
    <xdr:from>
      <xdr:col>7</xdr:col>
      <xdr:colOff>751205</xdr:colOff>
      <xdr:row>39</xdr:row>
      <xdr:rowOff>38100</xdr:rowOff>
    </xdr:from>
    <xdr:to>
      <xdr:col>7</xdr:col>
      <xdr:colOff>752475</xdr:colOff>
      <xdr:row>41</xdr:row>
      <xdr:rowOff>156210</xdr:rowOff>
    </xdr:to>
    <xdr:cxnSp macro="">
      <xdr:nvCxnSpPr>
        <xdr:cNvPr id="112" name="Conector recto de flecha 22"/>
        <xdr:cNvCxnSpPr>
          <a:extLst>
            <a:ext uri="smNativeData">
              <pm:smNativeData xmlns:pm="smNativeData" xmlns="" val="SMDATA_11_hWvj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MAAAAEAAAAAAAAAAAAAAAAAAAAAAAAAAeAAAAaAAAAAAAAAAAAAAAAAAAAAAAAAAAAAAAECcAABAnAAAAAAAAAAAAAAAAAAAAAAAAAAAAAAAAAAAAAAAAAAAAABQAAAAAAAAAwMD/AAAAAABkAAAAMgAAAAAAAABkAAAAAAAAAH9/fwAKAAAAIQAAADAAAAAsAAAALAAAAAgAAABdAQoALgAAAAgAAADHAwwADSgAAO01AAACAAAAIgMAAAAAAAA="/>
            </a:ext>
          </a:extLst>
        </xdr:cNvCxnSpPr>
      </xdr:nvCxnSpPr>
      <xdr:spPr>
        <a:xfrm flipV="1">
          <a:off x="6085205" y="7562850"/>
          <a:ext cx="1270" cy="499110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3</xdr:col>
      <xdr:colOff>17780</xdr:colOff>
      <xdr:row>39</xdr:row>
      <xdr:rowOff>85725</xdr:rowOff>
    </xdr:from>
    <xdr:to>
      <xdr:col>3</xdr:col>
      <xdr:colOff>19050</xdr:colOff>
      <xdr:row>42</xdr:row>
      <xdr:rowOff>13335</xdr:rowOff>
    </xdr:to>
    <xdr:cxnSp macro="">
      <xdr:nvCxnSpPr>
        <xdr:cNvPr id="113" name="Conector recto de flecha 23"/>
        <xdr:cNvCxnSpPr>
          <a:extLst>
            <a:ext uri="smNativeData">
              <pm:smNativeData xmlns:pm="smNativeData" xmlns="" val="SMDATA_11_hWvj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MAAAAEAAAAAAAAAAAAAAAAAAAAAAAAAAeAAAAaAAAAAAAAAAAAAAAAAAAAAAAAAAAAAAAECcAABAnAAAAAAAAAAAAAAAAAAAAAAAAAAAAAAAAAAAAAAAAAAAAABQAAAAAAAAAwMD/AAAAAABkAAAAMgAAAAAAAABkAAAAAAAAAH9/fwAKAAAAIQAAADAAAAAsAAAALAAAAAMAAABWAi4ALwAAAAMAAADbADAAOg8AADg2AAACAAAAKgMAAAAAAAA="/>
            </a:ext>
          </a:extLst>
        </xdr:cNvCxnSpPr>
      </xdr:nvCxnSpPr>
      <xdr:spPr>
        <a:xfrm flipV="1">
          <a:off x="2303780" y="7610475"/>
          <a:ext cx="1270" cy="499110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5</xdr:col>
      <xdr:colOff>571500</xdr:colOff>
      <xdr:row>39</xdr:row>
      <xdr:rowOff>98425</xdr:rowOff>
    </xdr:from>
    <xdr:to>
      <xdr:col>5</xdr:col>
      <xdr:colOff>573405</xdr:colOff>
      <xdr:row>42</xdr:row>
      <xdr:rowOff>26035</xdr:rowOff>
    </xdr:to>
    <xdr:cxnSp macro="">
      <xdr:nvCxnSpPr>
        <xdr:cNvPr id="114" name="Conector recto de flecha 24"/>
        <xdr:cNvCxnSpPr>
          <a:extLst>
            <a:ext uri="smNativeData">
              <pm:smNativeData xmlns:pm="smNativeData" xmlns="" val="SMDATA_11_hWvj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/XAwQMAAAAEAAAAAAAAAAAAAAAAAAAAAAAAAAeAAAAaAAAAAAAAAAAAAAAAAAAAAAAAAAAAAAAECcAABAnAAAAAAAAAAAAAAAAAAAAAAAAAAAAAAAAAAAAAAAAAAAAABQAAAAAAAAAwMD/AAAAAABkAAAAMgAAAAAAAABkAAAAAAAAAH9/fwAKAAAAIQAAADAAAAAsAAAALAAAAAUAAACZAugCLwAAAAUAAAAeAeoCohwAAEw2AAADAAAAKgMAAAAAAAA="/>
            </a:ext>
          </a:extLst>
        </xdr:cNvCxnSpPr>
      </xdr:nvCxnSpPr>
      <xdr:spPr>
        <a:xfrm flipV="1">
          <a:off x="4381500" y="7623175"/>
          <a:ext cx="1905" cy="499110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2</xdr:col>
      <xdr:colOff>200025</xdr:colOff>
      <xdr:row>41</xdr:row>
      <xdr:rowOff>165100</xdr:rowOff>
    </xdr:from>
    <xdr:to>
      <xdr:col>3</xdr:col>
      <xdr:colOff>495300</xdr:colOff>
      <xdr:row>44</xdr:row>
      <xdr:rowOff>136525</xdr:rowOff>
    </xdr:to>
    <xdr:sp macro="" textlink="" fLocksText="0">
      <xdr:nvSpPr>
        <xdr:cNvPr id="115" name="CuadroTexto 25"/>
        <xdr:cNvSpPr>
          <a:extLst>
            <a:ext uri="smNativeData">
              <pm:smNativeData xmlns:pm="smNativeData" xmlns="" val="SMDATA_11_hWvj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MLAsIMAAAAEAAAAAAAAAAAAAAAAAAAAAAAAAAeAAAAaAAAAAAAAAAAAAAAAAAAAAAAAAAAAAAAECcAABAnAAAAAAAAAAAAAAAAAAAAAAAAAAAAAAAAAAAAAAAAAAAAABQAAAAAAAAAwMD/AAAAAABkAAAAMgAAAAAAAABkAAAAAAAAAH9/fwAKAAAAIQAAADAAAAAsAAAALwAAAAIAAAARABQBMQAAAAMAAABgA4gCWQsAACU5AADRBgAAZwMAAAAAAAA="/>
            </a:ext>
          </a:extLst>
        </xdr:cNvSpPr>
      </xdr:nvSpPr>
      <xdr:spPr>
        <a:xfrm>
          <a:off x="1724025" y="8070850"/>
          <a:ext cx="1057275" cy="54292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Descripción </a:t>
          </a:r>
        </a:p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(opcional)</a:t>
          </a:r>
        </a:p>
      </xdr:txBody>
    </xdr:sp>
    <xdr:clientData/>
  </xdr:twoCellAnchor>
  <xdr:twoCellAnchor>
    <xdr:from>
      <xdr:col>9</xdr:col>
      <xdr:colOff>238125</xdr:colOff>
      <xdr:row>39</xdr:row>
      <xdr:rowOff>28575</xdr:rowOff>
    </xdr:from>
    <xdr:to>
      <xdr:col>9</xdr:col>
      <xdr:colOff>247650</xdr:colOff>
      <xdr:row>42</xdr:row>
      <xdr:rowOff>0</xdr:rowOff>
    </xdr:to>
    <xdr:cxnSp macro="">
      <xdr:nvCxnSpPr>
        <xdr:cNvPr id="116" name="Conector recto de flecha 26"/>
        <xdr:cNvCxnSpPr>
          <a:extLst>
            <a:ext uri="smNativeData">
              <pm:smNativeData xmlns:pm="smNativeData" xmlns="" val="SMDATA_11_hWvj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/DAxEMAAAAEAAAAAAAAAAAAAAAAAAAAAAAAAAeAAAAaAAAAAAAAAAAAAAAAAAAAAAAAAAAAAAAECcAABAnAAAAAAAAAAAAAAAAAAAAAAAAAAAAAAAAAAAAAAAAAAAAABQAAAAAAAAAwMD/AAAAAABkAAAAMgAAAAAAAABkAAAAAAAAAH9/fwAKAAAAIQAAADAAAAAsAAAALAAAAAkAAAArAUQBLwAAAAkAAACWAFABlS4AAN41AAAPAAAAbwMAAAAAAAA="/>
            </a:ext>
          </a:extLst>
        </xdr:cNvCxnSpPr>
      </xdr:nvCxnSpPr>
      <xdr:spPr>
        <a:xfrm flipV="1">
          <a:off x="7096125" y="7553325"/>
          <a:ext cx="9525" cy="542925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7</xdr:col>
      <xdr:colOff>409575</xdr:colOff>
      <xdr:row>41</xdr:row>
      <xdr:rowOff>114300</xdr:rowOff>
    </xdr:from>
    <xdr:to>
      <xdr:col>8</xdr:col>
      <xdr:colOff>685800</xdr:colOff>
      <xdr:row>44</xdr:row>
      <xdr:rowOff>114300</xdr:rowOff>
    </xdr:to>
    <xdr:sp macro="" textlink="" fLocksText="0">
      <xdr:nvSpPr>
        <xdr:cNvPr id="117" name="CuadroTexto 28"/>
        <xdr:cNvSpPr>
          <a:extLst>
            <a:ext uri="smNativeData">
              <pm:smNativeData xmlns:pm="smNativeData" xmlns="" val="SMDATA_11_hWvj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MUAxgMAAAAEAAAAAAAAAAAAAAAAAAAAAAAAAAeAAAAaAAAAAAAAAAAAAAAAAAAAAAAAAAAAAAAECcAABAnAAAAAAAAAAAAAAAAAAAAAAAAAAAAAAAAAAAAAAAAAAAAABQAAAAAAAAAwMD/AAAAAABkAAAAMgAAAAAAAABkAAAAAAAAAH9/fwAKAAAAIQAAADAAAAAsAAAALgAAAAcAAADsAhwCMQAAAAgAAADsAngDoyUAAM04AACzBgAAnAMAAAAAAAA="/>
            </a:ext>
          </a:extLst>
        </xdr:cNvSpPr>
      </xdr:nvSpPr>
      <xdr:spPr>
        <a:xfrm>
          <a:off x="5743575" y="8020050"/>
          <a:ext cx="1038225" cy="571500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Rellenar Coste/mes.</a:t>
          </a:r>
        </a:p>
      </xdr:txBody>
    </xdr:sp>
    <xdr:clientData/>
  </xdr:twoCellAnchor>
  <xdr:twoCellAnchor>
    <xdr:from>
      <xdr:col>11</xdr:col>
      <xdr:colOff>671830</xdr:colOff>
      <xdr:row>40</xdr:row>
      <xdr:rowOff>141605</xdr:rowOff>
    </xdr:from>
    <xdr:to>
      <xdr:col>16</xdr:col>
      <xdr:colOff>552450</xdr:colOff>
      <xdr:row>44</xdr:row>
      <xdr:rowOff>161925</xdr:rowOff>
    </xdr:to>
    <xdr:sp macro="" textlink="" fLocksText="0">
      <xdr:nvSpPr>
        <xdr:cNvPr id="118" name="CuadroTexto 2"/>
        <xdr:cNvSpPr>
          <a:extLst>
            <a:ext uri="smNativeData">
              <pm:smNativeData xmlns:pm="smNativeData" xmlns="" val="SMDATA_11_hWvj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+uAx0MAAAAEAAAAAAAAAAAAAAAAAAAAAAAAAAeAAAAaAAAAAAAAAAAAAAAAAAAAAAAAAAAAAAAECcAABAnAAAAAAAAAAAAAAAAAAAAAAAAAAAAAAAAAAAAAAAAAAAAABQAAAAAAAAAwMD/AAAAAABkAAAAMgAAAAAAAABkAAAAAAAAAH9/fwAKAAAAIQAAADAAAAAsAAAALQAAAAsAAAB7A2YDMwAAABAAAAAAALMBQDsAAMQ3AADgFgAALAYAAAAAAAA="/>
            </a:ext>
          </a:extLst>
        </xdr:cNvSpPr>
      </xdr:nvSpPr>
      <xdr:spPr>
        <a:xfrm>
          <a:off x="9053830" y="7856855"/>
          <a:ext cx="3690620" cy="782320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70AD47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EJEMPLO:</a:t>
          </a:r>
        </a:p>
        <a:p>
          <a:pPr marL="285750" indent="-285750" algn="l" defTabSz="360045" rtl="0">
            <a:defRPr sz="1000"/>
          </a:pPr>
          <a:r>
            <a:rPr lang="es-ES" sz="1400" b="0" i="0" u="none" strike="noStrike" kern="100" baseline="0">
              <a:solidFill>
                <a:srgbClr val="70AD47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Jornada completa (37,5 horas/semana) =&gt; 1 PM cada mes de contrato</a:t>
          </a:r>
        </a:p>
        <a:p>
          <a:pPr marL="285750" indent="-285750" algn="l" defTabSz="360045" rtl="0">
            <a:defRPr sz="1000"/>
          </a:pPr>
          <a:endParaRPr/>
        </a:p>
      </xdr:txBody>
    </xdr:sp>
    <xdr:clientData/>
  </xdr:twoCellAnchor>
  <xdr:twoCellAnchor>
    <xdr:from>
      <xdr:col>10</xdr:col>
      <xdr:colOff>665480</xdr:colOff>
      <xdr:row>42</xdr:row>
      <xdr:rowOff>161925</xdr:rowOff>
    </xdr:from>
    <xdr:to>
      <xdr:col>11</xdr:col>
      <xdr:colOff>581025</xdr:colOff>
      <xdr:row>42</xdr:row>
      <xdr:rowOff>175260</xdr:rowOff>
    </xdr:to>
    <xdr:cxnSp macro="">
      <xdr:nvCxnSpPr>
        <xdr:cNvPr id="119" name="Conector recto de flecha 34"/>
        <xdr:cNvCxnSpPr>
          <a:extLst>
            <a:ext uri="smNativeData">
              <pm:smNativeData xmlns:pm="smNativeData" xmlns="" val="SMDATA_11_hWvj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MjAJcMAAAAEAAAAAAAAAAAAAAAAAAAAAAAAAAeAAAAaAAAAAAAAAAAAAAAAAAAAAAAAAAAAAAAECcAABAnAAAAAAAAAAAAAAAAAAAAAAAAAAAAAAAAAAAAAAAAAAAAABQAAAAAAAAAwMD/AAAAAABkAAAAMgAAAAAAAABkAAAAAAAAAH9/fwAKAAAAIQAAADAAAAAsAAAAMAAAAAoAAAAAAF4DMAAAAAsAAABGAPQCNjYAAFQ6AAB7BAAAFQAAAAAAAAA="/>
            </a:ext>
          </a:extLst>
        </xdr:cNvCxnSpPr>
      </xdr:nvCxnSpPr>
      <xdr:spPr>
        <a:xfrm flipV="1">
          <a:off x="8285480" y="8258175"/>
          <a:ext cx="677545" cy="13335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 editAs="oneCell">
    <xdr:from>
      <xdr:col>1</xdr:col>
      <xdr:colOff>0</xdr:colOff>
      <xdr:row>25</xdr:row>
      <xdr:rowOff>0</xdr:rowOff>
    </xdr:from>
    <xdr:to>
      <xdr:col>17</xdr:col>
      <xdr:colOff>160655</xdr:colOff>
      <xdr:row>39</xdr:row>
      <xdr:rowOff>46990</xdr:rowOff>
    </xdr:to>
    <xdr:pic>
      <xdr:nvPicPr>
        <xdr:cNvPr id="120" name="Imagen 96"/>
        <xdr:cNvPicPr>
          <a:picLocks noChangeAspect="1"/>
          <a:extLst>
            <a:ext uri="smNativeData">
              <pm:smNativeData xmlns:pm="smNativeData" xmlns="" val="SMDATA_13_hWvjXhMAAAAlAAAAEQAAAK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AAAAAADAAAABAAAAAAAAAAAAAAAAAAAAAAAAAAHgAAAGgAAAAAAAAAAAAAAAAAAAAAAAAAAAAAABAnAAAQJwAAAAAAAAAAAAAAAAAAAAAAAAAAAAAAAAAAAAAAAAAAAAAUAAAAAAAAAMDA/wAAAAAAZAAAADIAAAAAAAAAZAAAAAAAAAB/f38ACgAAACEAAAAwAAAALAAAAB4AAAABAAAAlgAYACwAAAARAAAAjAHiAB4FAADZJAAA/VAAACIRAAABAAAA"/>
            </a:ext>
          </a:extLst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62000" y="4857750"/>
          <a:ext cx="12352655" cy="2713990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11</xdr:col>
      <xdr:colOff>5080</xdr:colOff>
      <xdr:row>33</xdr:row>
      <xdr:rowOff>47625</xdr:rowOff>
    </xdr:from>
    <xdr:to>
      <xdr:col>11</xdr:col>
      <xdr:colOff>19050</xdr:colOff>
      <xdr:row>38</xdr:row>
      <xdr:rowOff>104775</xdr:rowOff>
    </xdr:to>
    <xdr:cxnSp macro="">
      <xdr:nvCxnSpPr>
        <xdr:cNvPr id="121" name="Conector recto de flecha 98"/>
        <xdr:cNvCxnSpPr>
          <a:extLst>
            <a:ext uri="smNativeData">
              <pm:smNativeData xmlns:pm="smNativeData" xmlns="" val="SMDATA_11_hWvj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LBaYgYMAAAAEAAAAAAAAAAAAAAAAAAAAAAAAAAeAAAAaAAAAAAAAAAAAAAAAAAAAAAAAAAAAAAAECcAABAnAAAAAAAAAAAAAAAAAAAAAAAAAAAAAAAAAAAAAAAAAAAAABQAAAAAAAAAwMD/AAAAAABkAAAAMgAAAAAAAABkAAAAAAAAAH9/fwAKAAAAIQAAADAAAAAsAAAAJgAAAAsAAACPAR4AKwAAAAsAAAC6AjAAJjcAAMQuAAAWAAAAXgYAAAAAAAA="/>
            </a:ext>
          </a:extLst>
        </xdr:cNvCxnSpPr>
      </xdr:nvCxnSpPr>
      <xdr:spPr>
        <a:xfrm flipH="1" flipV="1">
          <a:off x="8387080" y="6429375"/>
          <a:ext cx="13970" cy="1009650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8</xdr:col>
      <xdr:colOff>71755</xdr:colOff>
      <xdr:row>33</xdr:row>
      <xdr:rowOff>19050</xdr:rowOff>
    </xdr:from>
    <xdr:to>
      <xdr:col>11</xdr:col>
      <xdr:colOff>28575</xdr:colOff>
      <xdr:row>38</xdr:row>
      <xdr:rowOff>123825</xdr:rowOff>
    </xdr:to>
    <xdr:cxnSp macro="">
      <xdr:nvCxnSpPr>
        <xdr:cNvPr id="122" name="Conector recto de flecha 106"/>
        <xdr:cNvCxnSpPr>
          <a:extLst>
            <a:ext uri="smNativeData">
              <pm:smNativeData xmlns:pm="smNativeData" xmlns="" val="SMDATA_11_hWvj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C4uLi4MAAAAEAAAAAAAAAAAAAAAAAAAAAAAAAAeAAAAaAAAAAAAAAAAAAAAAAAAAAAAAAAAAAAAECcAABAnAAAAAAAAAAAAAAAAAAAAAAAAAAAAAAAAAAAAAAAAAAAAABQAAAAAAAAAwMD/AAAAAABkAAAAMgAAAAAAAABkAAAAAAAAAH9/fwAKAAAAIQAAADAAAAAsAAAAJgAAAAgAAAD5AHIAKwAAAAsAAAAeAzwAjygAAJcuAAC8DgAAqQYAAAAAAAA="/>
            </a:ext>
          </a:extLst>
        </xdr:cNvCxnSpPr>
      </xdr:nvCxnSpPr>
      <xdr:spPr>
        <a:xfrm flipH="1" flipV="1">
          <a:off x="6167755" y="6400800"/>
          <a:ext cx="2242820" cy="1057275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11</xdr:col>
      <xdr:colOff>19050</xdr:colOff>
      <xdr:row>38</xdr:row>
      <xdr:rowOff>28575</xdr:rowOff>
    </xdr:from>
    <xdr:to>
      <xdr:col>14</xdr:col>
      <xdr:colOff>438150</xdr:colOff>
      <xdr:row>39</xdr:row>
      <xdr:rowOff>171450</xdr:rowOff>
    </xdr:to>
    <xdr:sp macro="" textlink="" fLocksText="0">
      <xdr:nvSpPr>
        <xdr:cNvPr id="123" name="CuadroTexto 28"/>
        <xdr:cNvSpPr>
          <a:extLst>
            <a:ext uri="smNativeData">
              <pm:smNativeData xmlns:pm="smNativeData" xmlns="" val="SMDATA_11_hWvj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MAAAAEAAAAAAAAAAAAAAAAAAAAAAAAAAeAAAAaAAAAAAAAAAAAAAAAAAAAAAAAAAAAAAAECcAABAnAAAAAAAAAAAAAAAAAAAAAAAAAAAAAAAAAAAAAAAAAAAAABQAAAAAAAAAwMD/AAAAAABkAAAAMgAAAAAAAABkAAAAAAAAAH9/fwAKAAAAIQAAADAAAAAsAAAAKwAAAAsAAAArATAALQAAAA4AAAAyAEACPDcAAKo0AACUEQAAHQIAAAAAAAA="/>
            </a:ext>
          </a:extLst>
        </xdr:cNvSpPr>
      </xdr:nvSpPr>
      <xdr:spPr>
        <a:xfrm>
          <a:off x="8401050" y="7362825"/>
          <a:ext cx="2705100" cy="33337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FF0000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OJO: no puede superar los límites</a:t>
          </a:r>
        </a:p>
      </xdr:txBody>
    </xdr:sp>
    <xdr:clientData/>
  </xdr:twoCellAnchor>
  <xdr:twoCellAnchor>
    <xdr:from>
      <xdr:col>7</xdr:col>
      <xdr:colOff>9525</xdr:colOff>
      <xdr:row>2</xdr:row>
      <xdr:rowOff>123825</xdr:rowOff>
    </xdr:from>
    <xdr:to>
      <xdr:col>11</xdr:col>
      <xdr:colOff>28575</xdr:colOff>
      <xdr:row>2</xdr:row>
      <xdr:rowOff>133350</xdr:rowOff>
    </xdr:to>
    <xdr:cxnSp macro="">
      <xdr:nvCxnSpPr>
        <xdr:cNvPr id="52" name="Conector recto de flecha 16"/>
        <xdr:cNvCxnSpPr>
          <a:extLst>
            <a:ext uri="smNativeData">
              <pm:smNativeData xmlns:pm="smNativeData" xmlns="" val="SMDATA_11_hWvj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DAo4QMMAAAAEAAAAAAAAAAAAAAAAAAAAAAAAAAeAAAAaAAAAAAAAAAAAAAAAAAAAAAAAAAAAAAAECcAABAnAAAAAAAAAAAAAAAAAAAAAAAAAAAAAAAAAAAAAAAAAAAAABQAAAAAAAAAwMD/AAAAAABkAAAAMgAAAAAAAABkAAAAAAAAAH9/fwAKAAAAIQAAADAAAAAsAAAAFgAAAAMAAAB+AaYAGQAAAAMAAAAHAKgA0A8AADUbAAACAAAAKwMAAAAAAAA="/>
            </a:ext>
          </a:extLst>
        </xdr:cNvCxnSpPr>
      </xdr:nvCxnSpPr>
      <xdr:spPr>
        <a:xfrm flipH="1" flipV="1">
          <a:off x="5343525" y="504825"/>
          <a:ext cx="3067050" cy="9525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11</xdr:col>
      <xdr:colOff>295276</xdr:colOff>
      <xdr:row>2</xdr:row>
      <xdr:rowOff>9525</xdr:rowOff>
    </xdr:from>
    <xdr:to>
      <xdr:col>16</xdr:col>
      <xdr:colOff>161926</xdr:colOff>
      <xdr:row>6</xdr:row>
      <xdr:rowOff>133350</xdr:rowOff>
    </xdr:to>
    <xdr:sp macro="" textlink="" fLocksText="0">
      <xdr:nvSpPr>
        <xdr:cNvPr id="53" name="CuadroTexto 18"/>
        <xdr:cNvSpPr>
          <a:extLst>
            <a:ext uri="smNativeData">
              <pm:smNativeData xmlns:pm="smNativeData" xmlns="" val="SMDATA_11_hWvj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K3AmoMAAAAEAAAAAAAAAAAAAAAAAAAAAAAAAAeAAAAaAAAAAAAAAAAAAAAAAAAAAAAAAAAAAAAECcAABAnAAAAAAAAAAAAAAAAAAAAAAAAAAAAAAAAAAAAAAAAAAAAABQAAAAAAAAAwMD/AAAAAABkAAAAMgAAAAAAAABkAAAAAAAAAH9/fwAKAAAAIQAAADAAAAAsAAAAGAAAAAIAAAAeA4wBGwAAAAMAAACIAgAD7wsAABoeAADRBgAAbwMAAAAAAAA="/>
            </a:ext>
          </a:extLst>
        </xdr:cNvSpPr>
      </xdr:nvSpPr>
      <xdr:spPr>
        <a:xfrm>
          <a:off x="8677276" y="390525"/>
          <a:ext cx="3676650" cy="933450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1" i="0" u="none" strike="noStrike" kern="100" baseline="0">
              <a:solidFill>
                <a:srgbClr val="FF0000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NOTA</a:t>
          </a:r>
          <a:r>
            <a:rPr lang="es-ES" sz="1400" b="0" i="0" u="none" strike="noStrike" kern="100" baseline="0">
              <a:solidFill>
                <a:srgbClr val="FF0000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: Los profesores asociados no pueden participar en proyectos de investigación porque sólo tienen carga lectiva (por contrato)</a:t>
          </a:r>
        </a:p>
      </xdr:txBody>
    </xdr:sp>
    <xdr:clientData/>
  </xdr:twoCellAnchor>
  <xdr:twoCellAnchor>
    <xdr:from>
      <xdr:col>7</xdr:col>
      <xdr:colOff>581025</xdr:colOff>
      <xdr:row>16</xdr:row>
      <xdr:rowOff>76200</xdr:rowOff>
    </xdr:from>
    <xdr:to>
      <xdr:col>7</xdr:col>
      <xdr:colOff>688601</xdr:colOff>
      <xdr:row>18</xdr:row>
      <xdr:rowOff>119342</xdr:rowOff>
    </xdr:to>
    <xdr:sp macro="" textlink="">
      <xdr:nvSpPr>
        <xdr:cNvPr id="56" name="Flecha izquierda 55"/>
        <xdr:cNvSpPr/>
      </xdr:nvSpPr>
      <xdr:spPr>
        <a:xfrm rot="5400000">
          <a:off x="5756742" y="3330108"/>
          <a:ext cx="424142" cy="107576"/>
        </a:xfrm>
        <a:prstGeom prst="lef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/>
        </a:p>
      </xdr:txBody>
    </xdr:sp>
    <xdr:clientData/>
  </xdr:twoCellAnchor>
  <xdr:twoCellAnchor>
    <xdr:from>
      <xdr:col>7</xdr:col>
      <xdr:colOff>19050</xdr:colOff>
      <xdr:row>18</xdr:row>
      <xdr:rowOff>114295</xdr:rowOff>
    </xdr:from>
    <xdr:to>
      <xdr:col>8</xdr:col>
      <xdr:colOff>361950</xdr:colOff>
      <xdr:row>21</xdr:row>
      <xdr:rowOff>10872</xdr:rowOff>
    </xdr:to>
    <xdr:sp macro="" textlink="">
      <xdr:nvSpPr>
        <xdr:cNvPr id="57" name="CuadroTexto 9"/>
        <xdr:cNvSpPr txBox="1"/>
      </xdr:nvSpPr>
      <xdr:spPr>
        <a:xfrm>
          <a:off x="5353050" y="3590920"/>
          <a:ext cx="1104900" cy="46807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200" b="1">
              <a:solidFill>
                <a:srgbClr val="7030A0"/>
              </a:solidFill>
            </a:rPr>
            <a:t>Estimación de coste por PM</a:t>
          </a:r>
        </a:p>
      </xdr:txBody>
    </xdr:sp>
    <xdr:clientData/>
  </xdr:twoCellAnchor>
  <xdr:twoCellAnchor>
    <xdr:from>
      <xdr:col>17</xdr:col>
      <xdr:colOff>260817</xdr:colOff>
      <xdr:row>29</xdr:row>
      <xdr:rowOff>53508</xdr:rowOff>
    </xdr:from>
    <xdr:to>
      <xdr:col>17</xdr:col>
      <xdr:colOff>684959</xdr:colOff>
      <xdr:row>29</xdr:row>
      <xdr:rowOff>161084</xdr:rowOff>
    </xdr:to>
    <xdr:sp macro="" textlink="">
      <xdr:nvSpPr>
        <xdr:cNvPr id="59" name="Flecha izquierda 58"/>
        <xdr:cNvSpPr/>
      </xdr:nvSpPr>
      <xdr:spPr>
        <a:xfrm>
          <a:off x="13214817" y="5673258"/>
          <a:ext cx="424142" cy="107576"/>
        </a:xfrm>
        <a:prstGeom prst="lef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/>
        </a:p>
      </xdr:txBody>
    </xdr:sp>
    <xdr:clientData/>
  </xdr:twoCellAnchor>
  <xdr:twoCellAnchor>
    <xdr:from>
      <xdr:col>18</xdr:col>
      <xdr:colOff>123824</xdr:colOff>
      <xdr:row>27</xdr:row>
      <xdr:rowOff>133345</xdr:rowOff>
    </xdr:from>
    <xdr:to>
      <xdr:col>22</xdr:col>
      <xdr:colOff>666749</xdr:colOff>
      <xdr:row>31</xdr:row>
      <xdr:rowOff>27294</xdr:rowOff>
    </xdr:to>
    <xdr:sp macro="" textlink="">
      <xdr:nvSpPr>
        <xdr:cNvPr id="60" name="CuadroTexto 9"/>
        <xdr:cNvSpPr txBox="1"/>
      </xdr:nvSpPr>
      <xdr:spPr>
        <a:xfrm>
          <a:off x="13839824" y="5372095"/>
          <a:ext cx="3590925" cy="65594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200" b="1">
              <a:solidFill>
                <a:srgbClr val="7030A0"/>
              </a:solidFill>
            </a:rPr>
            <a:t>Según la tabla de categoría</a:t>
          </a:r>
          <a:r>
            <a:rPr lang="es-ES" sz="1200" b="1" baseline="0">
              <a:solidFill>
                <a:srgbClr val="7030A0"/>
              </a:solidFill>
            </a:rPr>
            <a:t> de contratación con cargo a proyecto (Disposición Reguladora publicada en el BOUC núm. 1 de enero de 20216</a:t>
          </a:r>
          <a:endParaRPr lang="es-ES" sz="1200" b="1">
            <a:solidFill>
              <a:srgbClr val="7030A0"/>
            </a:solidFill>
          </a:endParaRPr>
        </a:p>
      </xdr:txBody>
    </xdr:sp>
    <xdr:clientData/>
  </xdr:twoCellAnchor>
  <xdr:twoCellAnchor>
    <xdr:from>
      <xdr:col>11</xdr:col>
      <xdr:colOff>761999</xdr:colOff>
      <xdr:row>76</xdr:row>
      <xdr:rowOff>190499</xdr:rowOff>
    </xdr:from>
    <xdr:to>
      <xdr:col>18</xdr:col>
      <xdr:colOff>219074</xdr:colOff>
      <xdr:row>81</xdr:row>
      <xdr:rowOff>123824</xdr:rowOff>
    </xdr:to>
    <xdr:sp macro="" textlink="" fLocksText="0">
      <xdr:nvSpPr>
        <xdr:cNvPr id="61" name="CuadroTexto 2"/>
        <xdr:cNvSpPr>
          <a:extLst>
            <a:ext uri="smNativeData">
              <pm:smNativeData xmlns="" xmlns:pm="smNativeData" val="SMDATA_11_sGPo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LdTNbYMAAAAEAAAAAAAAAAAAAAAAAAAAAAAAAAeAAAAaAAAAAAAAAAAAAAAAAAAAAAAAAAAAAAAECcAABAnAAAAAAAAAAAAAAAAAAAAAAAAAAAAAAAAAAAAAAAAAAAAABQAAAAAAAAAwMD/AAAAAABkAAAAMgAAAAAAAABkAAAAAAAAAH9/fwAKAAAAIQAAADAAAAAsAAAAgwAAAAYAAAC6ApQChgAAAAwAAACCA5wDOSEAAL6gAABKHwAA2AMAAAAAAAA="/>
            </a:ext>
          </a:extLst>
        </xdr:cNvSpPr>
      </xdr:nvSpPr>
      <xdr:spPr>
        <a:xfrm>
          <a:off x="9143999" y="14906624"/>
          <a:ext cx="4791075" cy="88582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FF0000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OJO: los ordenadores personales no son costes elegibles.</a:t>
          </a:r>
        </a:p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FF0000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Su compra se financiará con cargo a los costes indirectos del proyecto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323850</xdr:colOff>
      <xdr:row>6</xdr:row>
      <xdr:rowOff>38735</xdr:rowOff>
    </xdr:from>
    <xdr:to>
      <xdr:col>8</xdr:col>
      <xdr:colOff>342265</xdr:colOff>
      <xdr:row>10</xdr:row>
      <xdr:rowOff>153670</xdr:rowOff>
    </xdr:to>
    <xdr:pic>
      <xdr:nvPicPr>
        <xdr:cNvPr id="2" name="Imagen 1"/>
        <xdr:cNvPicPr>
          <a:picLocks noChangeAspect="1"/>
          <a:extLst>
            <a:ext uri="smNativeData">
              <pm:smNativeData xmlns="" xmlns:pm="smNativeData" val="SMDATA_13_sGPoXhMAAAAlAAAAEQAAAK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AAAAAADAAAABAAAAAAAAAAAAAAAAAAAAAAAAAAHgAAAGgAAAAAAAAAAAAAAAAAAAAAAAAAAAAAABAnAAAQJwAAAAAAAAAAAAAAAAAAAAAAAAAAAAAAAAAAAAAAAAAAAAAUAAAAAAAAAMDA/wAAAAAAZAAAADIAAAAAAAAAZAAAAAAAAAB/f38ACgAAACEAAAAwAAAALAAAAAYAAAAFAAAAxgAuAQoAAAAIAAAA/QKvAU5FAABFCgAAfREAAKwFAAABAAAA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66170" y="1669415"/>
          <a:ext cx="2842895" cy="922020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Basic Roman"/>
        <a:cs typeface="Basic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8"/>
  <sheetViews>
    <sheetView tabSelected="1" topLeftCell="A19" workbookViewId="0">
      <selection activeCell="F27" sqref="F27"/>
    </sheetView>
  </sheetViews>
  <sheetFormatPr baseColWidth="10" defaultColWidth="11.42578125" defaultRowHeight="15" x14ac:dyDescent="0.25"/>
  <cols>
    <col min="1" max="1" width="6.85546875" style="42" customWidth="1"/>
    <col min="2" max="2" width="19.85546875" style="42" customWidth="1"/>
    <col min="3" max="3" width="13.28515625" style="42" customWidth="1"/>
    <col min="4" max="4" width="33.7109375" style="42" customWidth="1"/>
    <col min="5" max="5" width="34.42578125" style="42" customWidth="1"/>
    <col min="6" max="6" width="11.7109375" style="42" customWidth="1"/>
    <col min="7" max="7" width="11.42578125" style="42" customWidth="1"/>
    <col min="8" max="8" width="13.7109375" style="42" customWidth="1"/>
    <col min="9" max="9" width="16" style="42" customWidth="1"/>
    <col min="10" max="10" width="11.42578125" style="42" customWidth="1"/>
    <col min="11" max="11" width="87" style="42" customWidth="1"/>
    <col min="12" max="12" width="14.85546875" style="42" customWidth="1"/>
    <col min="13" max="13" width="11.42578125" style="42" customWidth="1"/>
    <col min="14" max="16384" width="11.42578125" style="42"/>
  </cols>
  <sheetData>
    <row r="1" spans="1:13" ht="28.5" x14ac:dyDescent="0.25">
      <c r="B1" s="172" t="s">
        <v>90</v>
      </c>
      <c r="C1" s="173"/>
      <c r="D1" s="173"/>
      <c r="E1" s="174"/>
      <c r="F1" s="109" t="s">
        <v>103</v>
      </c>
      <c r="G1" s="42" t="s">
        <v>140</v>
      </c>
      <c r="H1" s="43" t="str">
        <f>IF(J6&gt;=J8,"PROYECTO VIABLE","NO VIABLE ECONÓMICAMENTE")</f>
        <v>PROYECTO VIABLE</v>
      </c>
    </row>
    <row r="2" spans="1:13" x14ac:dyDescent="0.25">
      <c r="A2" s="44"/>
      <c r="B2" s="110" t="s">
        <v>89</v>
      </c>
      <c r="C2" s="175" t="s">
        <v>109</v>
      </c>
      <c r="D2" s="176"/>
      <c r="E2" s="177"/>
      <c r="F2" s="111">
        <f>H42</f>
        <v>0</v>
      </c>
      <c r="I2" s="44"/>
      <c r="J2" s="185"/>
      <c r="K2" s="185" t="s">
        <v>0</v>
      </c>
      <c r="L2" s="44"/>
    </row>
    <row r="3" spans="1:13" x14ac:dyDescent="0.25">
      <c r="A3" s="44"/>
      <c r="B3" s="110"/>
      <c r="C3" s="175" t="s">
        <v>110</v>
      </c>
      <c r="D3" s="176"/>
      <c r="E3" s="177"/>
      <c r="F3" s="111">
        <f>H59</f>
        <v>0</v>
      </c>
      <c r="I3" s="44"/>
      <c r="J3" s="186">
        <f>F2</f>
        <v>0</v>
      </c>
      <c r="K3" s="185" t="s">
        <v>109</v>
      </c>
      <c r="L3" s="44"/>
    </row>
    <row r="4" spans="1:13" ht="15" customHeight="1" x14ac:dyDescent="0.25">
      <c r="A4" s="44"/>
      <c r="B4" s="180" t="s">
        <v>91</v>
      </c>
      <c r="C4" s="181"/>
      <c r="D4" s="181"/>
      <c r="E4" s="182"/>
      <c r="F4" s="112">
        <f>SUM(F2:F3)</f>
        <v>0</v>
      </c>
      <c r="I4" s="44"/>
      <c r="J4" s="186">
        <f>F14</f>
        <v>0</v>
      </c>
      <c r="K4" s="185" t="s">
        <v>1</v>
      </c>
      <c r="L4" s="44"/>
    </row>
    <row r="5" spans="1:13" s="49" customFormat="1" ht="15" customHeight="1" x14ac:dyDescent="0.25">
      <c r="A5" s="48"/>
      <c r="B5" s="169" t="s">
        <v>92</v>
      </c>
      <c r="C5" s="170"/>
      <c r="D5" s="170"/>
      <c r="E5" s="171"/>
      <c r="F5" s="111">
        <f>E71</f>
        <v>0</v>
      </c>
      <c r="I5" s="48"/>
      <c r="J5" s="187"/>
      <c r="K5" s="188"/>
      <c r="L5" s="48"/>
    </row>
    <row r="6" spans="1:13" x14ac:dyDescent="0.25">
      <c r="A6" s="44"/>
      <c r="B6" s="162" t="s">
        <v>93</v>
      </c>
      <c r="C6" s="169" t="s">
        <v>94</v>
      </c>
      <c r="D6" s="170"/>
      <c r="E6" s="171"/>
      <c r="F6" s="111">
        <f>E81</f>
        <v>0</v>
      </c>
      <c r="I6" s="44"/>
      <c r="J6" s="186">
        <f>J3+J4</f>
        <v>0</v>
      </c>
      <c r="K6" s="185" t="s">
        <v>2</v>
      </c>
      <c r="L6" s="44"/>
      <c r="M6" s="42" t="str">
        <f>IF(L6="","",VLOOKUP(L6,Tablas!$A$2:$B$9,2,FALSE))</f>
        <v/>
      </c>
    </row>
    <row r="7" spans="1:13" ht="15" customHeight="1" x14ac:dyDescent="0.25">
      <c r="A7" s="44"/>
      <c r="B7" s="163"/>
      <c r="C7" s="169" t="s">
        <v>95</v>
      </c>
      <c r="D7" s="170"/>
      <c r="E7" s="171"/>
      <c r="F7" s="113">
        <f>I92</f>
        <v>0</v>
      </c>
      <c r="G7" s="104"/>
      <c r="I7" s="44"/>
      <c r="J7" s="185"/>
      <c r="K7" s="185"/>
      <c r="L7" s="44"/>
    </row>
    <row r="8" spans="1:13" x14ac:dyDescent="0.25">
      <c r="A8" s="44"/>
      <c r="B8" s="163"/>
      <c r="C8" s="151" t="s">
        <v>100</v>
      </c>
      <c r="D8" s="178" t="s">
        <v>96</v>
      </c>
      <c r="E8" s="179"/>
      <c r="F8" s="111">
        <f>E107</f>
        <v>0</v>
      </c>
      <c r="I8" s="44"/>
      <c r="J8" s="186">
        <f>J9+J10+J11</f>
        <v>0</v>
      </c>
      <c r="K8" s="185" t="s">
        <v>4</v>
      </c>
      <c r="L8" s="44"/>
    </row>
    <row r="9" spans="1:13" x14ac:dyDescent="0.25">
      <c r="A9" s="44"/>
      <c r="B9" s="163"/>
      <c r="C9" s="151"/>
      <c r="D9" s="178" t="s">
        <v>97</v>
      </c>
      <c r="E9" s="179"/>
      <c r="F9" s="111">
        <f>E116</f>
        <v>0</v>
      </c>
      <c r="I9" s="44"/>
      <c r="J9" s="186">
        <f>I93</f>
        <v>0</v>
      </c>
      <c r="K9" s="189" t="s">
        <v>5</v>
      </c>
      <c r="L9" s="44"/>
    </row>
    <row r="10" spans="1:13" ht="15" customHeight="1" x14ac:dyDescent="0.25">
      <c r="A10" s="44"/>
      <c r="B10" s="163"/>
      <c r="C10" s="151"/>
      <c r="D10" s="178" t="s">
        <v>98</v>
      </c>
      <c r="E10" s="179"/>
      <c r="F10" s="114">
        <f>E127</f>
        <v>0</v>
      </c>
      <c r="I10" s="44"/>
      <c r="J10" s="186">
        <f>ROUND(F16*0.05,2)</f>
        <v>0</v>
      </c>
      <c r="K10" s="189" t="s">
        <v>6</v>
      </c>
      <c r="L10" s="44"/>
    </row>
    <row r="11" spans="1:13" x14ac:dyDescent="0.25">
      <c r="A11" s="44"/>
      <c r="B11" s="164"/>
      <c r="C11" s="151"/>
      <c r="D11" s="166" t="s">
        <v>99</v>
      </c>
      <c r="E11" s="167"/>
      <c r="F11" s="112">
        <f>SUM(F8:F10)</f>
        <v>0</v>
      </c>
      <c r="I11" s="44"/>
      <c r="J11" s="186">
        <f>ROUND((F14-J10)/3,2)</f>
        <v>0</v>
      </c>
      <c r="K11" s="189" t="s">
        <v>7</v>
      </c>
      <c r="L11" s="44"/>
    </row>
    <row r="12" spans="1:13" ht="15" customHeight="1" x14ac:dyDescent="0.25">
      <c r="A12" s="44"/>
      <c r="B12" s="180" t="s">
        <v>101</v>
      </c>
      <c r="C12" s="181"/>
      <c r="D12" s="181"/>
      <c r="E12" s="182"/>
      <c r="F12" s="112">
        <f>F6+F7+F11</f>
        <v>0</v>
      </c>
      <c r="J12" s="45"/>
      <c r="K12" s="46"/>
      <c r="L12" s="44"/>
    </row>
    <row r="13" spans="1:13" s="49" customFormat="1" ht="15" customHeight="1" x14ac:dyDescent="0.25">
      <c r="A13" s="48"/>
      <c r="B13" s="169" t="s">
        <v>102</v>
      </c>
      <c r="C13" s="170"/>
      <c r="D13" s="170"/>
      <c r="E13" s="171"/>
      <c r="F13" s="114">
        <f>E138</f>
        <v>0</v>
      </c>
      <c r="G13" s="42"/>
      <c r="J13" s="51"/>
      <c r="K13" s="52"/>
      <c r="L13" s="48"/>
    </row>
    <row r="14" spans="1:13" s="49" customFormat="1" ht="15" customHeight="1" x14ac:dyDescent="0.25">
      <c r="A14" s="48"/>
      <c r="B14" s="166" t="s">
        <v>104</v>
      </c>
      <c r="C14" s="168"/>
      <c r="D14" s="168"/>
      <c r="E14" s="167"/>
      <c r="F14" s="112">
        <f>ROUND((F4+F12)*25%,2)</f>
        <v>0</v>
      </c>
      <c r="J14" s="51"/>
      <c r="K14" s="52"/>
      <c r="L14" s="48"/>
    </row>
    <row r="15" spans="1:13" s="49" customFormat="1" ht="15" customHeight="1" x14ac:dyDescent="0.25">
      <c r="A15" s="48"/>
      <c r="B15" s="166" t="s">
        <v>105</v>
      </c>
      <c r="C15" s="168"/>
      <c r="D15" s="168"/>
      <c r="E15" s="167"/>
      <c r="F15" s="112">
        <f>F4+F5+F12+F13+F14</f>
        <v>0</v>
      </c>
      <c r="J15" s="50"/>
      <c r="K15" s="48"/>
      <c r="L15" s="48"/>
    </row>
    <row r="16" spans="1:13" s="49" customFormat="1" ht="15" customHeight="1" x14ac:dyDescent="0.25">
      <c r="A16" s="48"/>
      <c r="B16" s="169" t="s">
        <v>106</v>
      </c>
      <c r="C16" s="170"/>
      <c r="D16" s="170"/>
      <c r="E16" s="171"/>
      <c r="F16" s="115">
        <f>F15</f>
        <v>0</v>
      </c>
      <c r="G16" s="42"/>
      <c r="J16" s="50"/>
      <c r="K16" s="48"/>
      <c r="L16" s="48"/>
    </row>
    <row r="19" spans="1:11" x14ac:dyDescent="0.25">
      <c r="B19" s="165" t="s">
        <v>108</v>
      </c>
      <c r="C19" s="165"/>
      <c r="D19" s="165"/>
      <c r="E19" s="47">
        <f>F4+F5+F12+F13</f>
        <v>0</v>
      </c>
    </row>
    <row r="22" spans="1:11" ht="15.75" thickBot="1" x14ac:dyDescent="0.3"/>
    <row r="23" spans="1:11" ht="15.75" thickBot="1" x14ac:dyDescent="0.3">
      <c r="A23" s="133" t="s">
        <v>8</v>
      </c>
      <c r="B23" s="134"/>
      <c r="C23" s="134"/>
      <c r="D23" s="134"/>
      <c r="E23" s="134"/>
      <c r="F23" s="134"/>
      <c r="G23" s="134"/>
      <c r="H23" s="134"/>
      <c r="I23" s="134"/>
      <c r="J23" s="134"/>
      <c r="K23" s="134"/>
    </row>
    <row r="27" spans="1:11" ht="18.75" x14ac:dyDescent="0.3">
      <c r="C27" s="53" t="s">
        <v>9</v>
      </c>
      <c r="E27" s="54" t="s">
        <v>10</v>
      </c>
      <c r="F27" s="55" t="s">
        <v>11</v>
      </c>
    </row>
    <row r="29" spans="1:11" ht="15.75" thickBot="1" x14ac:dyDescent="0.3">
      <c r="C29" s="183" t="s">
        <v>111</v>
      </c>
      <c r="D29" s="184"/>
      <c r="E29" s="105" t="s">
        <v>12</v>
      </c>
      <c r="F29" s="106" t="s">
        <v>13</v>
      </c>
      <c r="G29" s="106" t="s">
        <v>14</v>
      </c>
      <c r="H29" s="107" t="s">
        <v>15</v>
      </c>
    </row>
    <row r="30" spans="1:11" x14ac:dyDescent="0.25">
      <c r="C30" s="158" t="s">
        <v>112</v>
      </c>
      <c r="D30" s="159"/>
      <c r="E30" s="20" t="s">
        <v>66</v>
      </c>
      <c r="F30" s="59">
        <f>IF(E30="","",VLOOKUP(E30,Tablas!$A$2:$B$9,2,FALSE))</f>
        <v>5750</v>
      </c>
      <c r="G30" s="20"/>
      <c r="H30" s="60" t="str">
        <f t="shared" ref="H30:H41" si="0">IF(G30="","",F30*G30)</f>
        <v/>
      </c>
    </row>
    <row r="31" spans="1:11" x14ac:dyDescent="0.25">
      <c r="C31" s="160" t="s">
        <v>113</v>
      </c>
      <c r="D31" s="161"/>
      <c r="E31" s="24" t="s">
        <v>64</v>
      </c>
      <c r="F31" s="66">
        <f>IF(E31="","",VLOOKUP(E31,Tablas!$A$2:$B$9,2,FALSE))</f>
        <v>4300</v>
      </c>
      <c r="G31" s="24"/>
      <c r="H31" s="67" t="str">
        <f t="shared" si="0"/>
        <v/>
      </c>
    </row>
    <row r="32" spans="1:11" x14ac:dyDescent="0.25">
      <c r="C32" s="160" t="s">
        <v>114</v>
      </c>
      <c r="D32" s="161"/>
      <c r="E32" s="24" t="s">
        <v>62</v>
      </c>
      <c r="F32" s="66">
        <f>IF(E32="","",VLOOKUP(E32,Tablas!$A$2:$B$9,2,FALSE))</f>
        <v>4150</v>
      </c>
      <c r="G32" s="24"/>
      <c r="H32" s="67" t="str">
        <f t="shared" si="0"/>
        <v/>
      </c>
    </row>
    <row r="33" spans="2:11" x14ac:dyDescent="0.25">
      <c r="C33" s="137"/>
      <c r="D33" s="138"/>
      <c r="E33" s="24"/>
      <c r="F33" s="66" t="str">
        <f>IF(E33="","",VLOOKUP(E33,Tablas!$A$2:$B$9,2,FALSE))</f>
        <v/>
      </c>
      <c r="G33" s="24"/>
      <c r="H33" s="67" t="str">
        <f t="shared" ref="H33:H36" si="1">IF(G33="","",F33*G33)</f>
        <v/>
      </c>
    </row>
    <row r="34" spans="2:11" x14ac:dyDescent="0.25">
      <c r="C34" s="137"/>
      <c r="D34" s="138"/>
      <c r="E34" s="24"/>
      <c r="F34" s="66" t="str">
        <f>IF(E34="","",VLOOKUP(E34,Tablas!$A$2:$B$9,2,FALSE))</f>
        <v/>
      </c>
      <c r="G34" s="24"/>
      <c r="H34" s="67" t="str">
        <f t="shared" si="1"/>
        <v/>
      </c>
    </row>
    <row r="35" spans="2:11" x14ac:dyDescent="0.25">
      <c r="C35" s="137"/>
      <c r="D35" s="138"/>
      <c r="E35" s="24"/>
      <c r="F35" s="66" t="str">
        <f>IF(E35="","",VLOOKUP(E35,Tablas!$A$2:$B$9,2,FALSE))</f>
        <v/>
      </c>
      <c r="G35" s="24"/>
      <c r="H35" s="67" t="str">
        <f t="shared" si="1"/>
        <v/>
      </c>
    </row>
    <row r="36" spans="2:11" x14ac:dyDescent="0.25">
      <c r="C36" s="137"/>
      <c r="D36" s="138"/>
      <c r="E36" s="24"/>
      <c r="F36" s="66" t="str">
        <f>IF(E36="","",VLOOKUP(E36,Tablas!$A$2:$B$9,2,FALSE))</f>
        <v/>
      </c>
      <c r="G36" s="24"/>
      <c r="H36" s="67" t="str">
        <f t="shared" si="1"/>
        <v/>
      </c>
    </row>
    <row r="37" spans="2:11" x14ac:dyDescent="0.25">
      <c r="C37" s="137"/>
      <c r="D37" s="138"/>
      <c r="E37" s="24"/>
      <c r="F37" s="66" t="str">
        <f>IF(E37="","",VLOOKUP(E37,Tablas!$A$2:$B$9,2,FALSE))</f>
        <v/>
      </c>
      <c r="G37" s="24"/>
      <c r="H37" s="67" t="str">
        <f t="shared" si="0"/>
        <v/>
      </c>
    </row>
    <row r="38" spans="2:11" x14ac:dyDescent="0.25">
      <c r="C38" s="137"/>
      <c r="D38" s="138"/>
      <c r="E38" s="24"/>
      <c r="F38" s="66" t="str">
        <f>IF(E38="","",VLOOKUP(E38,Tablas!$A$2:$B$9,2,FALSE))</f>
        <v/>
      </c>
      <c r="G38" s="24"/>
      <c r="H38" s="67" t="str">
        <f t="shared" si="0"/>
        <v/>
      </c>
    </row>
    <row r="39" spans="2:11" x14ac:dyDescent="0.25">
      <c r="C39" s="137"/>
      <c r="D39" s="138"/>
      <c r="E39" s="24"/>
      <c r="F39" s="66" t="str">
        <f>IF(E39="","",VLOOKUP(E39,Tablas!$A$2:$B$9,2,FALSE))</f>
        <v/>
      </c>
      <c r="G39" s="24"/>
      <c r="H39" s="67" t="str">
        <f t="shared" si="0"/>
        <v/>
      </c>
    </row>
    <row r="40" spans="2:11" x14ac:dyDescent="0.25">
      <c r="C40" s="137"/>
      <c r="D40" s="138"/>
      <c r="E40" s="24"/>
      <c r="F40" s="66" t="str">
        <f>IF(E40="","",VLOOKUP(E40,Tablas!$A$2:$B$9,2,FALSE))</f>
        <v/>
      </c>
      <c r="G40" s="24"/>
      <c r="H40" s="67" t="str">
        <f t="shared" si="0"/>
        <v/>
      </c>
    </row>
    <row r="41" spans="2:11" x14ac:dyDescent="0.25">
      <c r="C41" s="139"/>
      <c r="D41" s="140"/>
      <c r="E41" s="21"/>
      <c r="F41" s="68" t="str">
        <f>IF(E41="","",VLOOKUP(E41,Tablas!$A$2:$B$9,2,FALSE))</f>
        <v/>
      </c>
      <c r="G41" s="21"/>
      <c r="H41" s="61" t="str">
        <f t="shared" si="0"/>
        <v/>
      </c>
    </row>
    <row r="42" spans="2:11" x14ac:dyDescent="0.25">
      <c r="C42" s="156" t="s">
        <v>117</v>
      </c>
      <c r="D42" s="157"/>
      <c r="E42" s="62"/>
      <c r="F42" s="63"/>
      <c r="G42" s="64">
        <f>SUM(G30:G41)</f>
        <v>0</v>
      </c>
      <c r="H42" s="65">
        <f>SUM(H30:H41)</f>
        <v>0</v>
      </c>
    </row>
    <row r="43" spans="2:11" ht="30" x14ac:dyDescent="0.25">
      <c r="C43" s="154" t="s">
        <v>115</v>
      </c>
      <c r="D43" s="155"/>
      <c r="E43" s="56" t="s">
        <v>12</v>
      </c>
      <c r="F43" s="57" t="s">
        <v>13</v>
      </c>
      <c r="G43" s="57" t="s">
        <v>14</v>
      </c>
      <c r="H43" s="58" t="s">
        <v>15</v>
      </c>
      <c r="I43" s="69" t="s">
        <v>16</v>
      </c>
      <c r="J43" s="70" t="s">
        <v>17</v>
      </c>
      <c r="K43" s="71" t="s">
        <v>18</v>
      </c>
    </row>
    <row r="44" spans="2:11" ht="30" customHeight="1" x14ac:dyDescent="0.25">
      <c r="B44" s="72" t="str">
        <f t="shared" ref="B44:B49" si="2">IF(F44="","",IF(F44&lt;I44,"ERROR: coste &lt; min.",IF(F44&gt;J44,"ERROR: coste &gt; max.","")))</f>
        <v/>
      </c>
      <c r="C44" s="137"/>
      <c r="D44" s="138"/>
      <c r="E44" s="24"/>
      <c r="F44" s="25"/>
      <c r="G44" s="24"/>
      <c r="H44" s="67" t="str">
        <f t="shared" ref="H44:H49" si="3">IF(G44="","",F44*G44)</f>
        <v/>
      </c>
      <c r="I44" s="130" t="str">
        <f>IF(E44="","",VLOOKUP(E44,Tablas!$A$16:$D$27,2,FALSE))</f>
        <v/>
      </c>
      <c r="J44" s="131" t="str">
        <f>IF(E44="","",VLOOKUP(E44,Tablas!$A$16:$D$27,3,FALSE))</f>
        <v/>
      </c>
      <c r="K44" s="132" t="str">
        <f>IF(E44="","",VLOOKUP(E44,Tablas!$A$16:$D$27,4,FALSE))</f>
        <v/>
      </c>
    </row>
    <row r="45" spans="2:11" ht="30" customHeight="1" x14ac:dyDescent="0.25">
      <c r="B45" s="72" t="str">
        <f t="shared" si="2"/>
        <v/>
      </c>
      <c r="C45" s="137"/>
      <c r="D45" s="138"/>
      <c r="E45" s="24"/>
      <c r="F45" s="25"/>
      <c r="G45" s="24"/>
      <c r="H45" s="67" t="str">
        <f t="shared" si="3"/>
        <v/>
      </c>
      <c r="I45" s="130" t="str">
        <f>IF(E45="","",VLOOKUP(E45,Tablas!$A$16:$D$27,2,FALSE))</f>
        <v/>
      </c>
      <c r="J45" s="131" t="str">
        <f>IF(E45="","",VLOOKUP(E45,Tablas!$A$16:$D$27,3,FALSE))</f>
        <v/>
      </c>
      <c r="K45" s="132" t="str">
        <f>IF(E45="","",VLOOKUP(E45,Tablas!$A$16:$D$27,4,FALSE))</f>
        <v/>
      </c>
    </row>
    <row r="46" spans="2:11" ht="30" customHeight="1" x14ac:dyDescent="0.25">
      <c r="B46" s="72" t="str">
        <f t="shared" si="2"/>
        <v/>
      </c>
      <c r="C46" s="137"/>
      <c r="D46" s="138"/>
      <c r="E46" s="24"/>
      <c r="F46" s="25"/>
      <c r="G46" s="24"/>
      <c r="H46" s="67" t="str">
        <f t="shared" si="3"/>
        <v/>
      </c>
      <c r="I46" s="130" t="str">
        <f>IF(E46="","",VLOOKUP(E46,Tablas!$A$16:$D$27,2,FALSE))</f>
        <v/>
      </c>
      <c r="J46" s="131" t="str">
        <f>IF(E46="","",VLOOKUP(E46,Tablas!$A$16:$D$27,3,FALSE))</f>
        <v/>
      </c>
      <c r="K46" s="132" t="str">
        <f>IF(E46="","",VLOOKUP(E46,Tablas!$A$16:$D$27,4,FALSE))</f>
        <v/>
      </c>
    </row>
    <row r="47" spans="2:11" ht="30" customHeight="1" x14ac:dyDescent="0.25">
      <c r="B47" s="72" t="str">
        <f t="shared" si="2"/>
        <v/>
      </c>
      <c r="C47" s="137"/>
      <c r="D47" s="138"/>
      <c r="E47" s="24"/>
      <c r="F47" s="25"/>
      <c r="G47" s="24"/>
      <c r="H47" s="67" t="str">
        <f t="shared" si="3"/>
        <v/>
      </c>
      <c r="I47" s="130" t="str">
        <f>IF(E47="","",VLOOKUP(E47,Tablas!$A$16:$D$27,2,FALSE))</f>
        <v/>
      </c>
      <c r="J47" s="131" t="str">
        <f>IF(E47="","",VLOOKUP(E47,Tablas!$A$16:$D$27,3,FALSE))</f>
        <v/>
      </c>
      <c r="K47" s="132" t="str">
        <f>IF(E47="","",VLOOKUP(E47,Tablas!$A$16:$D$27,4,FALSE))</f>
        <v/>
      </c>
    </row>
    <row r="48" spans="2:11" ht="30" customHeight="1" x14ac:dyDescent="0.25">
      <c r="B48" s="72" t="str">
        <f t="shared" si="2"/>
        <v/>
      </c>
      <c r="C48" s="137"/>
      <c r="D48" s="138"/>
      <c r="E48" s="24"/>
      <c r="F48" s="25"/>
      <c r="G48" s="24"/>
      <c r="H48" s="67" t="str">
        <f t="shared" si="3"/>
        <v/>
      </c>
      <c r="I48" s="130" t="str">
        <f>IF(E48="","",VLOOKUP(E48,Tablas!$A$16:$D$27,2,FALSE))</f>
        <v/>
      </c>
      <c r="J48" s="131" t="str">
        <f>IF(E48="","",VLOOKUP(E48,Tablas!$A$16:$D$27,3,FALSE))</f>
        <v/>
      </c>
      <c r="K48" s="132" t="str">
        <f>IF(E48="","",VLOOKUP(E48,Tablas!$A$16:$D$27,4,FALSE))</f>
        <v/>
      </c>
    </row>
    <row r="49" spans="2:11" ht="30" customHeight="1" x14ac:dyDescent="0.25">
      <c r="B49" s="72" t="str">
        <f t="shared" si="2"/>
        <v/>
      </c>
      <c r="C49" s="137"/>
      <c r="D49" s="138"/>
      <c r="E49" s="24"/>
      <c r="F49" s="25"/>
      <c r="G49" s="24"/>
      <c r="H49" s="67" t="str">
        <f t="shared" si="3"/>
        <v/>
      </c>
      <c r="I49" s="130" t="str">
        <f>IF(E49="","",VLOOKUP(E49,Tablas!$A$16:$D$27,2,FALSE))</f>
        <v/>
      </c>
      <c r="J49" s="131" t="str">
        <f>IF(E49="","",VLOOKUP(E49,Tablas!$A$16:$D$27,3,FALSE))</f>
        <v/>
      </c>
      <c r="K49" s="132" t="str">
        <f>IF(E49="","",VLOOKUP(E49,Tablas!$A$16:$D$27,4,FALSE))</f>
        <v/>
      </c>
    </row>
    <row r="50" spans="2:11" ht="30" customHeight="1" x14ac:dyDescent="0.25">
      <c r="B50" s="72" t="str">
        <f t="shared" ref="B50:B55" si="4">IF(F50="","",IF(F50&lt;I50,"ERROR: coste &lt; min.",IF(F50&gt;J50,"ERROR: coste &gt; max.","")))</f>
        <v/>
      </c>
      <c r="C50" s="137"/>
      <c r="D50" s="138"/>
      <c r="E50" s="24"/>
      <c r="F50" s="25"/>
      <c r="G50" s="24"/>
      <c r="H50" s="67" t="str">
        <f t="shared" ref="H50:H55" si="5">IF(G50="","",F50*G50)</f>
        <v/>
      </c>
      <c r="I50" s="130" t="str">
        <f>IF(E50="","",VLOOKUP(E50,Tablas!$A$16:$D$27,2,FALSE))</f>
        <v/>
      </c>
      <c r="J50" s="131" t="str">
        <f>IF(E50="","",VLOOKUP(E50,Tablas!$A$16:$D$27,3,FALSE))</f>
        <v/>
      </c>
      <c r="K50" s="132" t="str">
        <f>IF(E50="","",VLOOKUP(E50,Tablas!$A$16:$D$27,4,FALSE))</f>
        <v/>
      </c>
    </row>
    <row r="51" spans="2:11" ht="30" customHeight="1" x14ac:dyDescent="0.25">
      <c r="B51" s="72" t="str">
        <f t="shared" si="4"/>
        <v/>
      </c>
      <c r="C51" s="137"/>
      <c r="D51" s="138"/>
      <c r="E51" s="24"/>
      <c r="F51" s="25"/>
      <c r="G51" s="24"/>
      <c r="H51" s="67" t="str">
        <f t="shared" si="5"/>
        <v/>
      </c>
      <c r="I51" s="130" t="str">
        <f>IF(E51="","",VLOOKUP(E51,Tablas!$A$16:$D$27,2,FALSE))</f>
        <v/>
      </c>
      <c r="J51" s="131" t="str">
        <f>IF(E51="","",VLOOKUP(E51,Tablas!$A$16:$D$27,3,FALSE))</f>
        <v/>
      </c>
      <c r="K51" s="132" t="str">
        <f>IF(E51="","",VLOOKUP(E51,Tablas!$A$16:$D$27,4,FALSE))</f>
        <v/>
      </c>
    </row>
    <row r="52" spans="2:11" ht="30" customHeight="1" x14ac:dyDescent="0.25">
      <c r="B52" s="72" t="str">
        <f t="shared" si="4"/>
        <v/>
      </c>
      <c r="C52" s="137"/>
      <c r="D52" s="138"/>
      <c r="E52" s="24"/>
      <c r="F52" s="25"/>
      <c r="G52" s="24"/>
      <c r="H52" s="67" t="str">
        <f t="shared" si="5"/>
        <v/>
      </c>
      <c r="I52" s="130" t="str">
        <f>IF(E52="","",VLOOKUP(E52,Tablas!$A$16:$D$27,2,FALSE))</f>
        <v/>
      </c>
      <c r="J52" s="131" t="str">
        <f>IF(E52="","",VLOOKUP(E52,Tablas!$A$16:$D$27,3,FALSE))</f>
        <v/>
      </c>
      <c r="K52" s="132" t="str">
        <f>IF(E52="","",VLOOKUP(E52,Tablas!$A$16:$D$27,4,FALSE))</f>
        <v/>
      </c>
    </row>
    <row r="53" spans="2:11" ht="30" customHeight="1" x14ac:dyDescent="0.25">
      <c r="B53" s="72" t="str">
        <f t="shared" si="4"/>
        <v/>
      </c>
      <c r="C53" s="137"/>
      <c r="D53" s="138"/>
      <c r="E53" s="24"/>
      <c r="F53" s="25"/>
      <c r="G53" s="24"/>
      <c r="H53" s="67" t="str">
        <f t="shared" si="5"/>
        <v/>
      </c>
      <c r="I53" s="130" t="str">
        <f>IF(E53="","",VLOOKUP(E53,Tablas!$A$16:$D$27,2,FALSE))</f>
        <v/>
      </c>
      <c r="J53" s="131" t="str">
        <f>IF(E53="","",VLOOKUP(E53,Tablas!$A$16:$D$27,3,FALSE))</f>
        <v/>
      </c>
      <c r="K53" s="132" t="str">
        <f>IF(E53="","",VLOOKUP(E53,Tablas!$A$16:$D$27,4,FALSE))</f>
        <v/>
      </c>
    </row>
    <row r="54" spans="2:11" ht="30" customHeight="1" x14ac:dyDescent="0.25">
      <c r="B54" s="72" t="str">
        <f t="shared" si="4"/>
        <v/>
      </c>
      <c r="C54" s="137"/>
      <c r="D54" s="138"/>
      <c r="E54" s="24"/>
      <c r="F54" s="25"/>
      <c r="G54" s="24"/>
      <c r="H54" s="67" t="str">
        <f t="shared" si="5"/>
        <v/>
      </c>
      <c r="I54" s="130" t="str">
        <f>IF(E54="","",VLOOKUP(E54,Tablas!$A$16:$D$27,2,FALSE))</f>
        <v/>
      </c>
      <c r="J54" s="131" t="str">
        <f>IF(E54="","",VLOOKUP(E54,Tablas!$A$16:$D$27,3,FALSE))</f>
        <v/>
      </c>
      <c r="K54" s="132" t="str">
        <f>IF(E54="","",VLOOKUP(E54,Tablas!$A$16:$D$27,4,FALSE))</f>
        <v/>
      </c>
    </row>
    <row r="55" spans="2:11" ht="30" customHeight="1" x14ac:dyDescent="0.25">
      <c r="B55" s="72" t="str">
        <f t="shared" si="4"/>
        <v/>
      </c>
      <c r="C55" s="137"/>
      <c r="D55" s="138"/>
      <c r="E55" s="24"/>
      <c r="F55" s="25"/>
      <c r="G55" s="24"/>
      <c r="H55" s="67" t="str">
        <f t="shared" si="5"/>
        <v/>
      </c>
      <c r="I55" s="130" t="str">
        <f>IF(E55="","",VLOOKUP(E55,Tablas!$A$16:$D$27,2,FALSE))</f>
        <v/>
      </c>
      <c r="J55" s="131" t="str">
        <f>IF(E55="","",VLOOKUP(E55,Tablas!$A$16:$D$27,3,FALSE))</f>
        <v/>
      </c>
      <c r="K55" s="132" t="str">
        <f>IF(E55="","",VLOOKUP(E55,Tablas!$A$16:$D$27,4,FALSE))</f>
        <v/>
      </c>
    </row>
    <row r="56" spans="2:11" ht="30" customHeight="1" x14ac:dyDescent="0.25">
      <c r="B56" s="72" t="str">
        <f>IF(F56="","",IF(F56&lt;I56,"ERROR: coste &lt; min.",IF(F56&gt;J56,"ERROR: coste &gt; max.","")))</f>
        <v/>
      </c>
      <c r="C56" s="137"/>
      <c r="D56" s="138"/>
      <c r="E56" s="24"/>
      <c r="F56" s="25"/>
      <c r="G56" s="24"/>
      <c r="H56" s="67" t="str">
        <f>IF(G56="","",F56*G56)</f>
        <v/>
      </c>
      <c r="I56" s="130" t="str">
        <f>IF(E56="","",VLOOKUP(E56,Tablas!$A$16:$D$27,2,FALSE))</f>
        <v/>
      </c>
      <c r="J56" s="131" t="str">
        <f>IF(E56="","",VLOOKUP(E56,Tablas!$A$16:$D$27,3,FALSE))</f>
        <v/>
      </c>
      <c r="K56" s="132" t="str">
        <f>IF(E56="","",VLOOKUP(E56,Tablas!$A$16:$D$27,4,FALSE))</f>
        <v/>
      </c>
    </row>
    <row r="57" spans="2:11" ht="30" customHeight="1" x14ac:dyDescent="0.25">
      <c r="B57" s="72" t="str">
        <f>IF(F57="","",IF(F57&lt;I57,"ERROR: coste &lt; min.",IF(F57&gt;J57,"ERROR: coste &gt; max.","")))</f>
        <v/>
      </c>
      <c r="C57" s="137"/>
      <c r="D57" s="138"/>
      <c r="E57" s="24"/>
      <c r="F57" s="25"/>
      <c r="G57" s="24"/>
      <c r="H57" s="67" t="str">
        <f>IF(G57="","",F57*G57)</f>
        <v/>
      </c>
      <c r="I57" s="130" t="str">
        <f>IF(E57="","",VLOOKUP(E57,Tablas!$A$16:$D$27,2,FALSE))</f>
        <v/>
      </c>
      <c r="J57" s="131" t="str">
        <f>IF(E57="","",VLOOKUP(E57,Tablas!$A$16:$D$27,3,FALSE))</f>
        <v/>
      </c>
      <c r="K57" s="132" t="str">
        <f>IF(E57="","",VLOOKUP(E57,Tablas!$A$16:$D$27,4,FALSE))</f>
        <v/>
      </c>
    </row>
    <row r="58" spans="2:11" ht="30" customHeight="1" x14ac:dyDescent="0.25">
      <c r="B58" s="72" t="str">
        <f>IF(F58="","",IF(F58&lt;I58,"ERROR: coste &lt; min.",IF(F58&gt;J58,"ERROR: coste &gt; max.","")))</f>
        <v/>
      </c>
      <c r="C58" s="137"/>
      <c r="D58" s="138"/>
      <c r="E58" s="24"/>
      <c r="F58" s="25"/>
      <c r="G58" s="24"/>
      <c r="H58" s="67" t="str">
        <f>IF(G58="","",F58*G58)</f>
        <v/>
      </c>
      <c r="I58" s="130" t="str">
        <f>IF(E58="","",VLOOKUP(E58,Tablas!$A$16:$D$27,2,FALSE))</f>
        <v/>
      </c>
      <c r="J58" s="131" t="str">
        <f>IF(E58="","",VLOOKUP(E58,Tablas!$A$16:$D$27,3,FALSE))</f>
        <v/>
      </c>
      <c r="K58" s="132" t="str">
        <f>IF(E58="","",VLOOKUP(E58,Tablas!$A$16:$D$27,4,FALSE))</f>
        <v/>
      </c>
    </row>
    <row r="59" spans="2:11" x14ac:dyDescent="0.25">
      <c r="C59" s="156" t="s">
        <v>116</v>
      </c>
      <c r="D59" s="157"/>
      <c r="E59" s="62"/>
      <c r="F59" s="63"/>
      <c r="G59" s="64">
        <f>SUM(G44:G58)</f>
        <v>0</v>
      </c>
      <c r="H59" s="65">
        <f>SUM(H44:H58)</f>
        <v>0</v>
      </c>
    </row>
    <row r="60" spans="2:11" x14ac:dyDescent="0.25">
      <c r="C60" s="141" t="s">
        <v>19</v>
      </c>
      <c r="D60" s="142"/>
      <c r="E60" s="73"/>
      <c r="F60" s="74"/>
      <c r="G60" s="74"/>
      <c r="H60" s="75">
        <f>H42+H59</f>
        <v>0</v>
      </c>
    </row>
    <row r="61" spans="2:11" ht="15.75" thickBot="1" x14ac:dyDescent="0.3"/>
    <row r="62" spans="2:11" ht="15.75" thickBot="1" x14ac:dyDescent="0.3">
      <c r="E62" s="76"/>
      <c r="H62" s="135" t="s">
        <v>134</v>
      </c>
      <c r="I62" s="136"/>
      <c r="J62" s="128">
        <f>IF((G59+G42)=0,0,H60/(G59+G42))</f>
        <v>0</v>
      </c>
    </row>
    <row r="63" spans="2:11" s="49" customFormat="1" ht="15.75" thickBot="1" x14ac:dyDescent="0.3">
      <c r="E63" s="129"/>
      <c r="H63" s="42"/>
      <c r="I63" s="42"/>
      <c r="J63" s="42"/>
      <c r="K63" s="42"/>
    </row>
    <row r="64" spans="2:11" ht="15.75" thickBot="1" x14ac:dyDescent="0.3">
      <c r="C64" s="141" t="s">
        <v>44</v>
      </c>
      <c r="D64" s="142"/>
      <c r="E64" s="77" t="s">
        <v>21</v>
      </c>
    </row>
    <row r="65" spans="3:5" x14ac:dyDescent="0.25">
      <c r="C65" s="152" t="s">
        <v>44</v>
      </c>
      <c r="D65" s="153"/>
      <c r="E65" s="26"/>
    </row>
    <row r="66" spans="3:5" x14ac:dyDescent="0.25">
      <c r="C66" s="143"/>
      <c r="D66" s="144"/>
      <c r="E66" s="27"/>
    </row>
    <row r="67" spans="3:5" x14ac:dyDescent="0.25">
      <c r="C67" s="143"/>
      <c r="D67" s="144"/>
      <c r="E67" s="27"/>
    </row>
    <row r="68" spans="3:5" x14ac:dyDescent="0.25">
      <c r="C68" s="143"/>
      <c r="D68" s="138"/>
      <c r="E68" s="27"/>
    </row>
    <row r="69" spans="3:5" x14ac:dyDescent="0.25">
      <c r="C69" s="137"/>
      <c r="D69" s="138"/>
      <c r="E69" s="27"/>
    </row>
    <row r="70" spans="3:5" x14ac:dyDescent="0.25">
      <c r="C70" s="139"/>
      <c r="D70" s="140"/>
      <c r="E70" s="27"/>
    </row>
    <row r="71" spans="3:5" x14ac:dyDescent="0.25">
      <c r="C71" s="141" t="s">
        <v>43</v>
      </c>
      <c r="D71" s="142"/>
      <c r="E71" s="78">
        <f>SUM(E65:E70)</f>
        <v>0</v>
      </c>
    </row>
    <row r="73" spans="3:5" ht="15.75" thickBot="1" x14ac:dyDescent="0.3"/>
    <row r="74" spans="3:5" x14ac:dyDescent="0.25">
      <c r="C74" s="141" t="s">
        <v>20</v>
      </c>
      <c r="D74" s="142"/>
      <c r="E74" s="77" t="s">
        <v>21</v>
      </c>
    </row>
    <row r="75" spans="3:5" x14ac:dyDescent="0.25">
      <c r="C75" s="152"/>
      <c r="D75" s="153"/>
      <c r="E75" s="26"/>
    </row>
    <row r="76" spans="3:5" x14ac:dyDescent="0.25">
      <c r="C76" s="137"/>
      <c r="D76" s="138"/>
      <c r="E76" s="27"/>
    </row>
    <row r="77" spans="3:5" x14ac:dyDescent="0.25">
      <c r="C77" s="137"/>
      <c r="D77" s="138"/>
      <c r="E77" s="26"/>
    </row>
    <row r="78" spans="3:5" x14ac:dyDescent="0.25">
      <c r="C78" s="137"/>
      <c r="D78" s="138"/>
      <c r="E78" s="27"/>
    </row>
    <row r="79" spans="3:5" x14ac:dyDescent="0.25">
      <c r="C79" s="137"/>
      <c r="D79" s="138"/>
      <c r="E79" s="26"/>
    </row>
    <row r="80" spans="3:5" x14ac:dyDescent="0.25">
      <c r="C80" s="139"/>
      <c r="D80" s="140"/>
      <c r="E80" s="27"/>
    </row>
    <row r="81" spans="3:9" x14ac:dyDescent="0.25">
      <c r="C81" s="141" t="s">
        <v>22</v>
      </c>
      <c r="D81" s="142"/>
      <c r="E81" s="78">
        <f>SUM(E75:E80)</f>
        <v>0</v>
      </c>
      <c r="G81" s="76"/>
    </row>
    <row r="84" spans="3:9" ht="18.75" x14ac:dyDescent="0.3">
      <c r="C84" s="53" t="s">
        <v>3</v>
      </c>
    </row>
    <row r="86" spans="3:9" ht="30" x14ac:dyDescent="0.25">
      <c r="C86" s="154" t="s">
        <v>23</v>
      </c>
      <c r="D86" s="155" t="s">
        <v>23</v>
      </c>
      <c r="E86" s="79" t="s">
        <v>24</v>
      </c>
      <c r="F86" s="79" t="s">
        <v>25</v>
      </c>
      <c r="G86" s="79" t="s">
        <v>26</v>
      </c>
      <c r="H86" s="79" t="s">
        <v>27</v>
      </c>
      <c r="I86" s="80" t="s">
        <v>28</v>
      </c>
    </row>
    <row r="87" spans="3:9" x14ac:dyDescent="0.25">
      <c r="C87" s="147"/>
      <c r="D87" s="148"/>
      <c r="E87" s="23"/>
      <c r="F87" s="20"/>
      <c r="G87" s="59" t="str">
        <f>IF(F87="","",VLOOKUP(F87,Tablas!$F$2:$G$5,2,FALSE))</f>
        <v/>
      </c>
      <c r="H87" s="23"/>
      <c r="I87" s="60" t="str">
        <f>IF(G87="","",IF(H87&gt;G87,E87,ROUND(E87*H87/G87,2)))</f>
        <v/>
      </c>
    </row>
    <row r="88" spans="3:9" x14ac:dyDescent="0.25">
      <c r="C88" s="137"/>
      <c r="D88" s="138"/>
      <c r="E88" s="25"/>
      <c r="F88" s="24"/>
      <c r="G88" s="66" t="str">
        <f>IF(F88="","",VLOOKUP(F88,Tablas!$F$2:$G$5,2,FALSE))</f>
        <v/>
      </c>
      <c r="H88" s="25"/>
      <c r="I88" s="67" t="str">
        <f>IF(G88="","",IF(H88&gt;G88,E88,ROUND(E88*H88/G88,2)))</f>
        <v/>
      </c>
    </row>
    <row r="89" spans="3:9" x14ac:dyDescent="0.25">
      <c r="C89" s="137"/>
      <c r="D89" s="138"/>
      <c r="E89" s="25"/>
      <c r="F89" s="24"/>
      <c r="G89" s="66" t="str">
        <f>IF(F89="","",VLOOKUP(F89,Tablas!$F$2:$G$5,2,FALSE))</f>
        <v/>
      </c>
      <c r="H89" s="25"/>
      <c r="I89" s="67" t="str">
        <f>IF(G89="","",IF(H89&gt;G89,E89,ROUND(E89*H89/G89,2)))</f>
        <v/>
      </c>
    </row>
    <row r="90" spans="3:9" x14ac:dyDescent="0.25">
      <c r="C90" s="137"/>
      <c r="D90" s="138"/>
      <c r="E90" s="25"/>
      <c r="F90" s="24"/>
      <c r="G90" s="66" t="str">
        <f>IF(F90="","",VLOOKUP(F90,Tablas!$F$2:$G$5,2,FALSE))</f>
        <v/>
      </c>
      <c r="H90" s="25"/>
      <c r="I90" s="67" t="str">
        <f>IF(G90="","",IF(H90&gt;G90,E90,ROUND(E90*H90/G90,2)))</f>
        <v/>
      </c>
    </row>
    <row r="91" spans="3:9" x14ac:dyDescent="0.25">
      <c r="C91" s="139"/>
      <c r="D91" s="140"/>
      <c r="E91" s="22"/>
      <c r="F91" s="21"/>
      <c r="G91" s="68" t="str">
        <f>IF(F91="","",VLOOKUP(F91,Tablas!$F$2:$G$5,2,FALSE))</f>
        <v/>
      </c>
      <c r="H91" s="22"/>
      <c r="I91" s="61" t="str">
        <f>IF(G91="","",IF(H91&gt;G91,E91,ROUND(E91*H91/G91,2)))</f>
        <v/>
      </c>
    </row>
    <row r="92" spans="3:9" x14ac:dyDescent="0.25">
      <c r="C92" s="145" t="s">
        <v>29</v>
      </c>
      <c r="D92" s="146"/>
      <c r="E92" s="81">
        <f>SUM(E87:E91)</f>
        <v>0</v>
      </c>
      <c r="F92" s="82"/>
      <c r="G92" s="82"/>
      <c r="H92" s="83"/>
      <c r="I92" s="84">
        <f>SUM(I87:I91)</f>
        <v>0</v>
      </c>
    </row>
    <row r="93" spans="3:9" x14ac:dyDescent="0.25">
      <c r="H93" s="42" t="s">
        <v>30</v>
      </c>
      <c r="I93" s="85">
        <f>E92-I92</f>
        <v>0</v>
      </c>
    </row>
    <row r="96" spans="3:9" x14ac:dyDescent="0.25">
      <c r="C96" s="86" t="s">
        <v>31</v>
      </c>
      <c r="D96" s="87"/>
      <c r="E96" s="87"/>
      <c r="F96" s="87"/>
      <c r="G96" s="87"/>
      <c r="H96" s="87"/>
      <c r="I96" s="88"/>
    </row>
    <row r="97" spans="3:9" x14ac:dyDescent="0.25">
      <c r="C97" s="89" t="s">
        <v>32</v>
      </c>
      <c r="D97" s="90" t="s">
        <v>33</v>
      </c>
      <c r="E97" s="90"/>
      <c r="F97" s="90"/>
      <c r="G97" s="90"/>
      <c r="H97" s="90"/>
      <c r="I97" s="91"/>
    </row>
    <row r="98" spans="3:9" x14ac:dyDescent="0.25">
      <c r="C98" s="92" t="s">
        <v>32</v>
      </c>
      <c r="D98" s="93" t="s">
        <v>34</v>
      </c>
      <c r="E98" s="93"/>
      <c r="F98" s="93"/>
      <c r="G98" s="93"/>
      <c r="H98" s="93"/>
      <c r="I98" s="94"/>
    </row>
    <row r="100" spans="3:9" x14ac:dyDescent="0.25">
      <c r="C100" s="141" t="s">
        <v>35</v>
      </c>
      <c r="D100" s="142"/>
      <c r="E100" s="77" t="s">
        <v>21</v>
      </c>
    </row>
    <row r="101" spans="3:9" x14ac:dyDescent="0.25">
      <c r="C101" s="147"/>
      <c r="D101" s="148"/>
      <c r="E101" s="26"/>
    </row>
    <row r="102" spans="3:9" x14ac:dyDescent="0.25">
      <c r="C102" s="137"/>
      <c r="D102" s="138"/>
      <c r="E102" s="27"/>
    </row>
    <row r="103" spans="3:9" x14ac:dyDescent="0.25">
      <c r="C103" s="137"/>
      <c r="D103" s="138"/>
      <c r="E103" s="26"/>
    </row>
    <row r="104" spans="3:9" x14ac:dyDescent="0.25">
      <c r="C104" s="137"/>
      <c r="D104" s="138"/>
      <c r="E104" s="27"/>
    </row>
    <row r="105" spans="3:9" x14ac:dyDescent="0.25">
      <c r="C105" s="137"/>
      <c r="D105" s="138"/>
      <c r="E105" s="26"/>
    </row>
    <row r="106" spans="3:9" x14ac:dyDescent="0.25">
      <c r="C106" s="139"/>
      <c r="D106" s="140"/>
      <c r="E106" s="27"/>
    </row>
    <row r="107" spans="3:9" x14ac:dyDescent="0.25">
      <c r="C107" s="141" t="s">
        <v>36</v>
      </c>
      <c r="D107" s="142"/>
      <c r="E107" s="78">
        <f>SUM(E101:E106)</f>
        <v>0</v>
      </c>
    </row>
    <row r="109" spans="3:9" ht="30" x14ac:dyDescent="0.25">
      <c r="C109" s="141" t="s">
        <v>37</v>
      </c>
      <c r="D109" s="142"/>
      <c r="E109" s="77" t="s">
        <v>21</v>
      </c>
      <c r="G109" s="95" t="s">
        <v>38</v>
      </c>
      <c r="H109" s="96" t="s">
        <v>39</v>
      </c>
      <c r="I109" s="97" t="s">
        <v>40</v>
      </c>
    </row>
    <row r="110" spans="3:9" x14ac:dyDescent="0.25">
      <c r="C110" s="147"/>
      <c r="D110" s="148"/>
      <c r="E110" s="26"/>
      <c r="G110" s="28"/>
      <c r="H110" s="29"/>
      <c r="I110" s="98">
        <f>G110*H110</f>
        <v>0</v>
      </c>
    </row>
    <row r="111" spans="3:9" x14ac:dyDescent="0.25">
      <c r="C111" s="137"/>
      <c r="D111" s="138"/>
      <c r="E111" s="27"/>
      <c r="G111" s="30"/>
      <c r="H111" s="24"/>
      <c r="I111" s="99">
        <f>G111*H111</f>
        <v>0</v>
      </c>
    </row>
    <row r="112" spans="3:9" x14ac:dyDescent="0.25">
      <c r="C112" s="137"/>
      <c r="D112" s="138"/>
      <c r="E112" s="26"/>
      <c r="G112" s="31"/>
      <c r="H112" s="32"/>
      <c r="I112" s="100">
        <f>G112*H112</f>
        <v>0</v>
      </c>
    </row>
    <row r="113" spans="3:9" x14ac:dyDescent="0.25">
      <c r="C113" s="137"/>
      <c r="D113" s="138"/>
      <c r="E113" s="27"/>
      <c r="G113" s="101" t="s">
        <v>29</v>
      </c>
      <c r="H113" s="102">
        <f>SUM(H110:H112)</f>
        <v>0</v>
      </c>
      <c r="I113" s="103">
        <f>SUM(I110:I112)</f>
        <v>0</v>
      </c>
    </row>
    <row r="114" spans="3:9" x14ac:dyDescent="0.25">
      <c r="C114" s="137"/>
      <c r="D114" s="138"/>
      <c r="E114" s="26"/>
    </row>
    <row r="115" spans="3:9" x14ac:dyDescent="0.25">
      <c r="C115" s="139"/>
      <c r="D115" s="140"/>
      <c r="E115" s="27"/>
    </row>
    <row r="116" spans="3:9" x14ac:dyDescent="0.25">
      <c r="C116" s="141" t="s">
        <v>41</v>
      </c>
      <c r="D116" s="142"/>
      <c r="E116" s="78">
        <f>SUM(E110:E115)</f>
        <v>0</v>
      </c>
    </row>
    <row r="119" spans="3:9" x14ac:dyDescent="0.25">
      <c r="C119" s="141" t="s">
        <v>42</v>
      </c>
      <c r="D119" s="142"/>
      <c r="E119" s="77" t="s">
        <v>21</v>
      </c>
    </row>
    <row r="120" spans="3:9" x14ac:dyDescent="0.25">
      <c r="C120" s="152"/>
      <c r="D120" s="153"/>
      <c r="E120" s="26"/>
    </row>
    <row r="121" spans="3:9" x14ac:dyDescent="0.25">
      <c r="C121" s="143"/>
      <c r="D121" s="144"/>
      <c r="E121" s="27"/>
    </row>
    <row r="122" spans="3:9" x14ac:dyDescent="0.25">
      <c r="C122" s="143"/>
      <c r="D122" s="144"/>
      <c r="E122" s="26"/>
    </row>
    <row r="123" spans="3:9" x14ac:dyDescent="0.25">
      <c r="C123" s="143"/>
      <c r="D123" s="144"/>
      <c r="E123" s="26"/>
    </row>
    <row r="124" spans="3:9" x14ac:dyDescent="0.25">
      <c r="C124" s="143"/>
      <c r="D124" s="144"/>
      <c r="E124" s="27"/>
    </row>
    <row r="125" spans="3:9" x14ac:dyDescent="0.25">
      <c r="C125" s="143"/>
      <c r="D125" s="144"/>
      <c r="E125" s="26"/>
      <c r="H125" s="104"/>
    </row>
    <row r="126" spans="3:9" x14ac:dyDescent="0.25">
      <c r="C126" s="149"/>
      <c r="D126" s="150"/>
      <c r="E126" s="27"/>
    </row>
    <row r="127" spans="3:9" x14ac:dyDescent="0.25">
      <c r="C127" s="141" t="s">
        <v>43</v>
      </c>
      <c r="D127" s="142"/>
      <c r="E127" s="78">
        <f>SUM(E120:E126)</f>
        <v>0</v>
      </c>
    </row>
    <row r="130" spans="3:5" ht="15.75" thickBot="1" x14ac:dyDescent="0.3"/>
    <row r="131" spans="3:5" ht="15.75" thickBot="1" x14ac:dyDescent="0.3">
      <c r="C131" s="141" t="s">
        <v>107</v>
      </c>
      <c r="D131" s="142"/>
      <c r="E131" s="77" t="s">
        <v>21</v>
      </c>
    </row>
    <row r="132" spans="3:5" x14ac:dyDescent="0.25">
      <c r="C132" s="152"/>
      <c r="D132" s="153"/>
      <c r="E132" s="26"/>
    </row>
    <row r="133" spans="3:5" x14ac:dyDescent="0.25">
      <c r="C133" s="143"/>
      <c r="D133" s="144"/>
      <c r="E133" s="27"/>
    </row>
    <row r="134" spans="3:5" x14ac:dyDescent="0.25">
      <c r="C134" s="143"/>
      <c r="D134" s="144"/>
      <c r="E134" s="27"/>
    </row>
    <row r="135" spans="3:5" x14ac:dyDescent="0.25">
      <c r="C135" s="143"/>
      <c r="D135" s="138"/>
      <c r="E135" s="27"/>
    </row>
    <row r="136" spans="3:5" x14ac:dyDescent="0.25">
      <c r="C136" s="137"/>
      <c r="D136" s="138"/>
      <c r="E136" s="27"/>
    </row>
    <row r="137" spans="3:5" ht="15.75" thickBot="1" x14ac:dyDescent="0.3">
      <c r="C137" s="139"/>
      <c r="D137" s="140"/>
      <c r="E137" s="27"/>
    </row>
    <row r="138" spans="3:5" ht="15.75" thickBot="1" x14ac:dyDescent="0.3">
      <c r="C138" s="141" t="s">
        <v>43</v>
      </c>
      <c r="D138" s="142"/>
      <c r="E138" s="78">
        <f>SUM(E132:E137)</f>
        <v>0</v>
      </c>
    </row>
  </sheetData>
  <sheetProtection password="9338" sheet="1" objects="1" scenarios="1"/>
  <mergeCells count="109">
    <mergeCell ref="B6:B11"/>
    <mergeCell ref="B19:D19"/>
    <mergeCell ref="D11:E11"/>
    <mergeCell ref="C35:D35"/>
    <mergeCell ref="C36:D36"/>
    <mergeCell ref="B14:E14"/>
    <mergeCell ref="B15:E15"/>
    <mergeCell ref="B16:E16"/>
    <mergeCell ref="B1:E1"/>
    <mergeCell ref="C2:E2"/>
    <mergeCell ref="C3:E3"/>
    <mergeCell ref="C33:D33"/>
    <mergeCell ref="C34:D34"/>
    <mergeCell ref="D8:E8"/>
    <mergeCell ref="D9:E9"/>
    <mergeCell ref="D10:E10"/>
    <mergeCell ref="C7:E7"/>
    <mergeCell ref="C6:E6"/>
    <mergeCell ref="B5:E5"/>
    <mergeCell ref="B13:E13"/>
    <mergeCell ref="B4:E4"/>
    <mergeCell ref="B12:E12"/>
    <mergeCell ref="C29:D29"/>
    <mergeCell ref="C74:D74"/>
    <mergeCell ref="C75:D75"/>
    <mergeCell ref="C30:D30"/>
    <mergeCell ref="C31:D31"/>
    <mergeCell ref="C32:D32"/>
    <mergeCell ref="C76:D76"/>
    <mergeCell ref="C77:D77"/>
    <mergeCell ref="C78:D78"/>
    <mergeCell ref="C37:D37"/>
    <mergeCell ref="C38:D38"/>
    <mergeCell ref="C39:D39"/>
    <mergeCell ref="C40:D40"/>
    <mergeCell ref="C41:D41"/>
    <mergeCell ref="C42:D42"/>
    <mergeCell ref="C86:D86"/>
    <mergeCell ref="C87:D87"/>
    <mergeCell ref="C88:D88"/>
    <mergeCell ref="C132:D132"/>
    <mergeCell ref="C133:D133"/>
    <mergeCell ref="C112:D112"/>
    <mergeCell ref="C43:D43"/>
    <mergeCell ref="C44:D44"/>
    <mergeCell ref="C45:D45"/>
    <mergeCell ref="C54:D54"/>
    <mergeCell ref="C55:D55"/>
    <mergeCell ref="C56:D56"/>
    <mergeCell ref="C57:D57"/>
    <mergeCell ref="C58:D58"/>
    <mergeCell ref="C59:D59"/>
    <mergeCell ref="C46:D46"/>
    <mergeCell ref="C47:D47"/>
    <mergeCell ref="C48:D48"/>
    <mergeCell ref="C49:D49"/>
    <mergeCell ref="C50:D50"/>
    <mergeCell ref="C51:D51"/>
    <mergeCell ref="C52:D52"/>
    <mergeCell ref="C53:D53"/>
    <mergeCell ref="C60:D60"/>
    <mergeCell ref="C106:D106"/>
    <mergeCell ref="C107:D107"/>
    <mergeCell ref="C109:D109"/>
    <mergeCell ref="C110:D110"/>
    <mergeCell ref="C111:D111"/>
    <mergeCell ref="C137:D137"/>
    <mergeCell ref="C138:D138"/>
    <mergeCell ref="C8:C11"/>
    <mergeCell ref="C127:D127"/>
    <mergeCell ref="C64:D64"/>
    <mergeCell ref="C65:D65"/>
    <mergeCell ref="C66:D66"/>
    <mergeCell ref="C67:D67"/>
    <mergeCell ref="C68:D68"/>
    <mergeCell ref="C69:D69"/>
    <mergeCell ref="C70:D70"/>
    <mergeCell ref="C71:D71"/>
    <mergeCell ref="C116:D116"/>
    <mergeCell ref="C119:D119"/>
    <mergeCell ref="C120:D120"/>
    <mergeCell ref="C121:D121"/>
    <mergeCell ref="C113:D113"/>
    <mergeCell ref="C114:D114"/>
    <mergeCell ref="C115:D115"/>
    <mergeCell ref="A23:K23"/>
    <mergeCell ref="H62:I62"/>
    <mergeCell ref="C79:D79"/>
    <mergeCell ref="C80:D80"/>
    <mergeCell ref="C81:D81"/>
    <mergeCell ref="C134:D134"/>
    <mergeCell ref="C135:D135"/>
    <mergeCell ref="C136:D136"/>
    <mergeCell ref="C89:D89"/>
    <mergeCell ref="C90:D90"/>
    <mergeCell ref="C91:D91"/>
    <mergeCell ref="C92:D92"/>
    <mergeCell ref="C100:D100"/>
    <mergeCell ref="C101:D101"/>
    <mergeCell ref="C131:D131"/>
    <mergeCell ref="C102:D102"/>
    <mergeCell ref="C103:D103"/>
    <mergeCell ref="C104:D104"/>
    <mergeCell ref="C105:D105"/>
    <mergeCell ref="C122:D122"/>
    <mergeCell ref="C123:D123"/>
    <mergeCell ref="C124:D124"/>
    <mergeCell ref="C125:D125"/>
    <mergeCell ref="C126:D126"/>
  </mergeCells>
  <pageMargins left="0.7" right="0.7" top="0.75" bottom="0.75" header="0.3" footer="0.3"/>
  <pageSetup paperSize="9" fitToWidth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Categoría" prompt="Seleccionar Categoría">
          <x14:formula1>
            <xm:f>Tablas!$A$2:$A$9</xm:f>
          </x14:formula1>
          <xm:sqref>L6 A6 E30:E41</xm:sqref>
        </x14:dataValidation>
        <x14:dataValidation type="list" allowBlank="1" showInputMessage="1" showErrorMessage="1" promptTitle="Categoría" prompt="Seleccionar categoría">
          <x14:formula1>
            <xm:f>Tablas!$A$16:$A$27</xm:f>
          </x14:formula1>
          <xm:sqref>E44:E58</xm:sqref>
        </x14:dataValidation>
        <x14:dataValidation type="list" allowBlank="1" showInputMessage="1" showErrorMessage="1" promptTitle="Tipo Equipo" prompt="Seleccionar tipo equipo">
          <x14:formula1>
            <xm:f>Tablas!$F$2:$F$5</xm:f>
          </x14:formula1>
          <xm:sqref>F87:F91</xm:sqref>
        </x14:dataValidation>
      </x14:dataValidations>
    </ext>
    <ext uri="smNativeData">
      <pm:sheetPrefs xmlns:pm="smNativeData" day="159228817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132"/>
  <sheetViews>
    <sheetView zoomScaleNormal="100" workbookViewId="0">
      <selection activeCell="P97" sqref="P97"/>
    </sheetView>
  </sheetViews>
  <sheetFormatPr baseColWidth="10" defaultColWidth="11.42578125" defaultRowHeight="15" x14ac:dyDescent="0.25"/>
  <cols>
    <col min="1" max="1" width="11.42578125" style="1" customWidth="1"/>
    <col min="2" max="16384" width="11.42578125" style="1"/>
  </cols>
  <sheetData>
    <row r="3" spans="2:2" ht="18.75" x14ac:dyDescent="0.3">
      <c r="B3" s="19" t="s">
        <v>126</v>
      </c>
    </row>
    <row r="4" spans="2:2" s="33" customFormat="1" x14ac:dyDescent="0.25"/>
    <row r="5" spans="2:2" s="33" customFormat="1" x14ac:dyDescent="0.25"/>
    <row r="6" spans="2:2" s="33" customFormat="1" x14ac:dyDescent="0.25"/>
    <row r="7" spans="2:2" s="33" customFormat="1" x14ac:dyDescent="0.25"/>
    <row r="8" spans="2:2" s="33" customFormat="1" x14ac:dyDescent="0.25"/>
    <row r="9" spans="2:2" s="33" customFormat="1" x14ac:dyDescent="0.25"/>
    <row r="10" spans="2:2" s="33" customFormat="1" x14ac:dyDescent="0.25"/>
    <row r="11" spans="2:2" s="33" customFormat="1" x14ac:dyDescent="0.25"/>
    <row r="12" spans="2:2" s="33" customFormat="1" x14ac:dyDescent="0.25"/>
    <row r="13" spans="2:2" s="33" customFormat="1" x14ac:dyDescent="0.25"/>
    <row r="14" spans="2:2" s="33" customFormat="1" x14ac:dyDescent="0.25"/>
    <row r="15" spans="2:2" s="33" customFormat="1" x14ac:dyDescent="0.25"/>
    <row r="16" spans="2:2" s="33" customFormat="1" x14ac:dyDescent="0.25"/>
    <row r="17" spans="2:2" s="33" customFormat="1" x14ac:dyDescent="0.25"/>
    <row r="18" spans="2:2" s="33" customFormat="1" x14ac:dyDescent="0.25"/>
    <row r="19" spans="2:2" s="33" customFormat="1" x14ac:dyDescent="0.25"/>
    <row r="20" spans="2:2" s="33" customFormat="1" x14ac:dyDescent="0.25"/>
    <row r="21" spans="2:2" s="33" customFormat="1" x14ac:dyDescent="0.25"/>
    <row r="22" spans="2:2" s="33" customFormat="1" x14ac:dyDescent="0.25"/>
    <row r="23" spans="2:2" s="33" customFormat="1" x14ac:dyDescent="0.25"/>
    <row r="24" spans="2:2" s="33" customFormat="1" ht="18.75" x14ac:dyDescent="0.3">
      <c r="B24" s="108" t="s">
        <v>118</v>
      </c>
    </row>
    <row r="25" spans="2:2" s="33" customFormat="1" x14ac:dyDescent="0.25"/>
    <row r="26" spans="2:2" s="33" customFormat="1" x14ac:dyDescent="0.25"/>
    <row r="27" spans="2:2" s="33" customFormat="1" x14ac:dyDescent="0.25"/>
    <row r="28" spans="2:2" s="33" customFormat="1" x14ac:dyDescent="0.25"/>
    <row r="29" spans="2:2" s="33" customFormat="1" x14ac:dyDescent="0.25"/>
    <row r="30" spans="2:2" s="33" customFormat="1" x14ac:dyDescent="0.25"/>
    <row r="31" spans="2:2" s="33" customFormat="1" x14ac:dyDescent="0.25"/>
    <row r="32" spans="2:2" s="33" customFormat="1" x14ac:dyDescent="0.25"/>
    <row r="33" spans="2:2" s="33" customFormat="1" x14ac:dyDescent="0.25"/>
    <row r="34" spans="2:2" s="33" customFormat="1" x14ac:dyDescent="0.25"/>
    <row r="35" spans="2:2" s="33" customFormat="1" x14ac:dyDescent="0.25"/>
    <row r="36" spans="2:2" s="33" customFormat="1" x14ac:dyDescent="0.25"/>
    <row r="48" spans="2:2" s="33" customFormat="1" ht="18.75" x14ac:dyDescent="0.3">
      <c r="B48" s="19" t="s">
        <v>119</v>
      </c>
    </row>
    <row r="49" spans="2:2" s="33" customFormat="1" x14ac:dyDescent="0.25"/>
    <row r="50" spans="2:2" s="33" customFormat="1" x14ac:dyDescent="0.25"/>
    <row r="51" spans="2:2" s="33" customFormat="1" x14ac:dyDescent="0.25"/>
    <row r="52" spans="2:2" s="33" customFormat="1" x14ac:dyDescent="0.25"/>
    <row r="53" spans="2:2" s="33" customFormat="1" x14ac:dyDescent="0.25"/>
    <row r="54" spans="2:2" s="33" customFormat="1" x14ac:dyDescent="0.25"/>
    <row r="55" spans="2:2" s="33" customFormat="1" x14ac:dyDescent="0.25"/>
    <row r="56" spans="2:2" s="33" customFormat="1" x14ac:dyDescent="0.25"/>
    <row r="57" spans="2:2" s="33" customFormat="1" x14ac:dyDescent="0.25"/>
    <row r="58" spans="2:2" s="33" customFormat="1" x14ac:dyDescent="0.25"/>
    <row r="59" spans="2:2" s="33" customFormat="1" x14ac:dyDescent="0.25"/>
    <row r="60" spans="2:2" s="33" customFormat="1" x14ac:dyDescent="0.25"/>
    <row r="61" spans="2:2" s="33" customFormat="1" x14ac:dyDescent="0.25"/>
    <row r="62" spans="2:2" s="33" customFormat="1" x14ac:dyDescent="0.25"/>
    <row r="64" spans="2:2" ht="18.75" x14ac:dyDescent="0.3">
      <c r="B64" s="19" t="s">
        <v>120</v>
      </c>
    </row>
    <row r="75" spans="2:2" ht="18.75" x14ac:dyDescent="0.3">
      <c r="B75" s="19" t="s">
        <v>121</v>
      </c>
    </row>
    <row r="93" spans="2:2" ht="18.75" x14ac:dyDescent="0.3">
      <c r="B93" s="19" t="s">
        <v>122</v>
      </c>
    </row>
    <row r="101" spans="2:2" ht="18.75" x14ac:dyDescent="0.3">
      <c r="B101" s="19" t="s">
        <v>123</v>
      </c>
    </row>
    <row r="111" spans="2:2" ht="18.75" x14ac:dyDescent="0.3">
      <c r="B111" s="19" t="s">
        <v>124</v>
      </c>
    </row>
    <row r="132" spans="2:2" ht="18.75" x14ac:dyDescent="0.3">
      <c r="B132" s="19" t="s">
        <v>125</v>
      </c>
    </row>
  </sheetData>
  <sheetProtection password="9338" sheet="1" objects="1" scenarios="1"/>
  <pageMargins left="0.7" right="0.7" top="0.75" bottom="0.75" header="0.3" footer="0.3"/>
  <pageSetup paperSize="9" fitToWidth="0" pageOrder="overThenDown"/>
  <drawing r:id="rId1"/>
  <extLst>
    <ext uri="smNativeData">
      <pm:sheetPrefs xmlns:pm="smNativeData" day="159228817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opLeftCell="A10" workbookViewId="0">
      <selection activeCell="D16" sqref="D16:D27"/>
    </sheetView>
  </sheetViews>
  <sheetFormatPr baseColWidth="10" defaultColWidth="11.42578125" defaultRowHeight="15" x14ac:dyDescent="0.25"/>
  <cols>
    <col min="1" max="1" width="32" style="1" customWidth="1"/>
    <col min="2" max="3" width="11.42578125" style="1" customWidth="1"/>
    <col min="4" max="4" width="87.5703125" style="1" customWidth="1"/>
    <col min="5" max="5" width="11.42578125" style="1" customWidth="1"/>
    <col min="6" max="6" width="15.42578125" style="1" customWidth="1"/>
    <col min="7" max="7" width="12.85546875" style="1" customWidth="1"/>
    <col min="8" max="9" width="11.42578125" style="1" customWidth="1"/>
    <col min="10" max="10" width="32.140625" style="1" customWidth="1"/>
    <col min="11" max="11" width="11.42578125" style="1" customWidth="1"/>
    <col min="12" max="16384" width="11.42578125" style="1"/>
  </cols>
  <sheetData>
    <row r="1" spans="1:11" ht="30" x14ac:dyDescent="0.25">
      <c r="A1" s="2" t="s">
        <v>12</v>
      </c>
      <c r="B1" s="3" t="s">
        <v>45</v>
      </c>
      <c r="C1" s="4" t="s">
        <v>46</v>
      </c>
      <c r="F1" s="37" t="s">
        <v>47</v>
      </c>
      <c r="G1" s="34" t="s">
        <v>48</v>
      </c>
      <c r="J1" s="38" t="s">
        <v>49</v>
      </c>
      <c r="K1" s="38" t="s">
        <v>50</v>
      </c>
    </row>
    <row r="2" spans="1:11" ht="18.75" x14ac:dyDescent="0.3">
      <c r="A2" s="5" t="s">
        <v>51</v>
      </c>
      <c r="B2" s="6">
        <v>2700</v>
      </c>
      <c r="C2" s="7">
        <f t="shared" ref="C2:C9" si="0">ROUND(B2*12/$B$11,2)</f>
        <v>145.94999999999999</v>
      </c>
      <c r="F2" s="35" t="s">
        <v>52</v>
      </c>
      <c r="G2" s="35">
        <f>4*12</f>
        <v>48</v>
      </c>
      <c r="J2" s="39" t="s">
        <v>53</v>
      </c>
      <c r="K2" s="40">
        <v>3000</v>
      </c>
    </row>
    <row r="3" spans="1:11" ht="18.75" x14ac:dyDescent="0.3">
      <c r="A3" s="5" t="s">
        <v>54</v>
      </c>
      <c r="B3" s="6">
        <v>3000</v>
      </c>
      <c r="C3" s="7">
        <f t="shared" si="0"/>
        <v>162.16</v>
      </c>
      <c r="F3" s="6" t="s">
        <v>55</v>
      </c>
      <c r="G3" s="6">
        <f>5*12</f>
        <v>60</v>
      </c>
      <c r="J3" s="41" t="s">
        <v>56</v>
      </c>
      <c r="K3" s="25">
        <v>4000</v>
      </c>
    </row>
    <row r="4" spans="1:11" ht="18.75" x14ac:dyDescent="0.3">
      <c r="A4" s="5" t="s">
        <v>57</v>
      </c>
      <c r="B4" s="6">
        <f>ROUND(40000/12,2)</f>
        <v>3333.33</v>
      </c>
      <c r="C4" s="7">
        <f t="shared" si="0"/>
        <v>180.18</v>
      </c>
      <c r="F4" s="6" t="s">
        <v>58</v>
      </c>
      <c r="G4" s="6">
        <f>8*12</f>
        <v>96</v>
      </c>
      <c r="J4" s="41" t="s">
        <v>59</v>
      </c>
      <c r="K4" s="25">
        <v>5000</v>
      </c>
    </row>
    <row r="5" spans="1:11" ht="18.75" x14ac:dyDescent="0.3">
      <c r="A5" s="5" t="s">
        <v>60</v>
      </c>
      <c r="B5" s="6">
        <v>3700</v>
      </c>
      <c r="C5" s="7">
        <f t="shared" si="0"/>
        <v>200</v>
      </c>
      <c r="J5" s="41" t="s">
        <v>61</v>
      </c>
      <c r="K5" s="25">
        <v>6000</v>
      </c>
    </row>
    <row r="6" spans="1:11" ht="18.75" x14ac:dyDescent="0.3">
      <c r="A6" s="5" t="s">
        <v>62</v>
      </c>
      <c r="B6" s="6">
        <v>4150</v>
      </c>
      <c r="C6" s="7">
        <f t="shared" si="0"/>
        <v>224.32</v>
      </c>
      <c r="J6" s="41" t="s">
        <v>63</v>
      </c>
      <c r="K6" s="25">
        <v>7000</v>
      </c>
    </row>
    <row r="7" spans="1:11" x14ac:dyDescent="0.25">
      <c r="A7" s="5" t="s">
        <v>64</v>
      </c>
      <c r="B7" s="6">
        <v>4300</v>
      </c>
      <c r="C7" s="7">
        <f t="shared" si="0"/>
        <v>232.43</v>
      </c>
      <c r="J7" s="41"/>
      <c r="K7" s="25"/>
    </row>
    <row r="8" spans="1:11" x14ac:dyDescent="0.25">
      <c r="A8" s="5" t="s">
        <v>65</v>
      </c>
      <c r="B8" s="6">
        <f>ROUND(55000/12,2)</f>
        <v>4583.33</v>
      </c>
      <c r="C8" s="7">
        <f t="shared" si="0"/>
        <v>247.75</v>
      </c>
    </row>
    <row r="9" spans="1:11" x14ac:dyDescent="0.25">
      <c r="A9" s="8" t="s">
        <v>66</v>
      </c>
      <c r="B9" s="10">
        <v>5750</v>
      </c>
      <c r="C9" s="9">
        <f t="shared" si="0"/>
        <v>310.81</v>
      </c>
    </row>
    <row r="11" spans="1:11" x14ac:dyDescent="0.25">
      <c r="A11" s="11" t="s">
        <v>67</v>
      </c>
      <c r="B11" s="12">
        <v>222</v>
      </c>
    </row>
    <row r="14" spans="1:11" x14ac:dyDescent="0.25">
      <c r="B14" s="13" t="s">
        <v>68</v>
      </c>
      <c r="E14" s="13" t="s">
        <v>69</v>
      </c>
    </row>
    <row r="15" spans="1:11" ht="30" x14ac:dyDescent="0.25">
      <c r="A15" s="14" t="s">
        <v>12</v>
      </c>
      <c r="B15" s="14" t="s">
        <v>16</v>
      </c>
      <c r="C15" s="14" t="s">
        <v>17</v>
      </c>
      <c r="D15" s="14" t="s">
        <v>18</v>
      </c>
      <c r="E15" s="34" t="s">
        <v>16</v>
      </c>
      <c r="F15" s="34" t="s">
        <v>17</v>
      </c>
      <c r="G15" s="1" t="s">
        <v>70</v>
      </c>
    </row>
    <row r="16" spans="1:11" x14ac:dyDescent="0.25">
      <c r="A16" s="117" t="s">
        <v>71</v>
      </c>
      <c r="B16" s="118">
        <f t="shared" ref="B16:C27" si="1">ROUND(E16/12,2)</f>
        <v>1392.3</v>
      </c>
      <c r="C16" s="118">
        <f t="shared" si="1"/>
        <v>1759.69</v>
      </c>
      <c r="D16" s="119" t="s">
        <v>72</v>
      </c>
      <c r="E16" s="120">
        <v>16707.599999999999</v>
      </c>
      <c r="F16" s="120">
        <v>21116.3</v>
      </c>
      <c r="G16" s="121">
        <v>15302</v>
      </c>
      <c r="H16" s="121">
        <v>18362</v>
      </c>
      <c r="I16" s="122"/>
    </row>
    <row r="17" spans="1:9" x14ac:dyDescent="0.25">
      <c r="A17" s="123" t="s">
        <v>73</v>
      </c>
      <c r="B17" s="124">
        <f t="shared" si="1"/>
        <v>1433.62</v>
      </c>
      <c r="C17" s="124">
        <f t="shared" si="1"/>
        <v>1759.69</v>
      </c>
      <c r="D17" s="125" t="s">
        <v>135</v>
      </c>
      <c r="E17" s="126">
        <v>17203.39</v>
      </c>
      <c r="F17" s="126">
        <v>21116.3</v>
      </c>
      <c r="G17" s="124">
        <v>16322</v>
      </c>
      <c r="H17" s="124">
        <v>18362</v>
      </c>
      <c r="I17" s="122"/>
    </row>
    <row r="18" spans="1:9" ht="30" x14ac:dyDescent="0.25">
      <c r="A18" s="123" t="s">
        <v>74</v>
      </c>
      <c r="B18" s="124">
        <f t="shared" si="1"/>
        <v>1612.8</v>
      </c>
      <c r="C18" s="124">
        <f t="shared" si="1"/>
        <v>1955.19</v>
      </c>
      <c r="D18" s="125" t="s">
        <v>75</v>
      </c>
      <c r="E18" s="126">
        <v>19353.55</v>
      </c>
      <c r="F18" s="126">
        <v>23462.3</v>
      </c>
      <c r="G18" s="124">
        <v>18362</v>
      </c>
      <c r="H18" s="124">
        <v>20402</v>
      </c>
      <c r="I18" s="122"/>
    </row>
    <row r="19" spans="1:9" ht="30" x14ac:dyDescent="0.25">
      <c r="A19" s="123" t="s">
        <v>76</v>
      </c>
      <c r="B19" s="124">
        <f t="shared" si="1"/>
        <v>1612.8</v>
      </c>
      <c r="C19" s="124">
        <f t="shared" si="1"/>
        <v>1955.19</v>
      </c>
      <c r="D19" s="125" t="s">
        <v>136</v>
      </c>
      <c r="E19" s="126">
        <v>19353.55</v>
      </c>
      <c r="F19" s="126">
        <v>23462.3</v>
      </c>
      <c r="G19" s="124">
        <v>18362</v>
      </c>
      <c r="H19" s="124">
        <v>20402</v>
      </c>
      <c r="I19" s="122"/>
    </row>
    <row r="20" spans="1:9" x14ac:dyDescent="0.25">
      <c r="A20" s="123" t="s">
        <v>77</v>
      </c>
      <c r="B20" s="124">
        <f t="shared" si="1"/>
        <v>1657.59</v>
      </c>
      <c r="C20" s="124">
        <f t="shared" si="1"/>
        <v>2248.44</v>
      </c>
      <c r="D20" s="125" t="s">
        <v>137</v>
      </c>
      <c r="E20" s="126">
        <v>19891.09</v>
      </c>
      <c r="F20" s="126">
        <v>26981.3</v>
      </c>
      <c r="G20" s="124">
        <v>18872</v>
      </c>
      <c r="H20" s="124">
        <v>23462</v>
      </c>
      <c r="I20" s="122"/>
    </row>
    <row r="21" spans="1:9" x14ac:dyDescent="0.25">
      <c r="A21" s="123" t="s">
        <v>78</v>
      </c>
      <c r="B21" s="124">
        <f t="shared" si="1"/>
        <v>1944.45</v>
      </c>
      <c r="C21" s="124">
        <f t="shared" si="1"/>
        <v>2932.79</v>
      </c>
      <c r="D21" s="125" t="s">
        <v>138</v>
      </c>
      <c r="E21" s="126">
        <v>23333.360000000001</v>
      </c>
      <c r="F21" s="126">
        <v>35193.449999999997</v>
      </c>
      <c r="G21" s="124"/>
      <c r="H21" s="124"/>
      <c r="I21" s="122" t="s">
        <v>128</v>
      </c>
    </row>
    <row r="22" spans="1:9" x14ac:dyDescent="0.25">
      <c r="A22" s="123" t="s">
        <v>80</v>
      </c>
      <c r="B22" s="124">
        <f t="shared" si="1"/>
        <v>1944.45</v>
      </c>
      <c r="C22" s="124">
        <f t="shared" si="1"/>
        <v>2932.79</v>
      </c>
      <c r="D22" s="125" t="s">
        <v>79</v>
      </c>
      <c r="E22" s="126">
        <v>23333.360000000001</v>
      </c>
      <c r="F22" s="126">
        <v>35193.449999999997</v>
      </c>
      <c r="G22" s="124">
        <v>25503</v>
      </c>
      <c r="H22" s="124">
        <v>30603</v>
      </c>
      <c r="I22" s="122"/>
    </row>
    <row r="23" spans="1:9" x14ac:dyDescent="0.25">
      <c r="A23" s="123" t="s">
        <v>129</v>
      </c>
      <c r="B23" s="124">
        <f t="shared" si="1"/>
        <v>1944.45</v>
      </c>
      <c r="C23" s="124">
        <f t="shared" si="1"/>
        <v>2932.79</v>
      </c>
      <c r="D23" s="125" t="s">
        <v>81</v>
      </c>
      <c r="E23" s="126">
        <v>23333.360000000001</v>
      </c>
      <c r="F23" s="126">
        <v>35193.449999999997</v>
      </c>
      <c r="G23" s="124">
        <v>25503</v>
      </c>
      <c r="H23" s="124">
        <v>30603</v>
      </c>
      <c r="I23" s="122" t="s">
        <v>130</v>
      </c>
    </row>
    <row r="24" spans="1:9" x14ac:dyDescent="0.25">
      <c r="A24" s="123" t="s">
        <v>82</v>
      </c>
      <c r="B24" s="124">
        <f t="shared" si="1"/>
        <v>2508.7800000000002</v>
      </c>
      <c r="C24" s="124">
        <f t="shared" si="1"/>
        <v>3323.79</v>
      </c>
      <c r="D24" s="125" t="s">
        <v>139</v>
      </c>
      <c r="E24" s="126">
        <v>30105.4</v>
      </c>
      <c r="F24" s="126">
        <v>39885.449999999997</v>
      </c>
      <c r="G24" s="124">
        <v>28563</v>
      </c>
      <c r="H24" s="124">
        <v>34683</v>
      </c>
      <c r="I24" s="122"/>
    </row>
    <row r="25" spans="1:9" x14ac:dyDescent="0.25">
      <c r="A25" s="123" t="s">
        <v>83</v>
      </c>
      <c r="B25" s="124">
        <f t="shared" si="1"/>
        <v>3046.32</v>
      </c>
      <c r="C25" s="124">
        <f t="shared" si="1"/>
        <v>3714.88</v>
      </c>
      <c r="D25" s="125" t="s">
        <v>131</v>
      </c>
      <c r="E25" s="126">
        <v>36555.879999999997</v>
      </c>
      <c r="F25" s="126">
        <v>44578.6</v>
      </c>
      <c r="G25" s="124">
        <v>34683</v>
      </c>
      <c r="H25" s="124">
        <v>38764</v>
      </c>
      <c r="I25" s="122"/>
    </row>
    <row r="26" spans="1:9" ht="30" x14ac:dyDescent="0.25">
      <c r="A26" s="123" t="s">
        <v>84</v>
      </c>
      <c r="B26" s="124">
        <f t="shared" si="1"/>
        <v>3941.98</v>
      </c>
      <c r="C26" s="124">
        <f t="shared" si="1"/>
        <v>4692.4799999999996</v>
      </c>
      <c r="D26" s="125" t="s">
        <v>132</v>
      </c>
      <c r="E26" s="126">
        <v>47303.74</v>
      </c>
      <c r="F26" s="126">
        <v>56309.75</v>
      </c>
      <c r="G26" s="124">
        <v>44884</v>
      </c>
      <c r="H26" s="124">
        <v>48965</v>
      </c>
      <c r="I26" s="122"/>
    </row>
    <row r="27" spans="1:9" ht="30" x14ac:dyDescent="0.25">
      <c r="A27" s="123" t="s">
        <v>85</v>
      </c>
      <c r="B27" s="124">
        <f t="shared" si="1"/>
        <v>4479.9399999999996</v>
      </c>
      <c r="C27" s="124">
        <f t="shared" si="1"/>
        <v>5278.98</v>
      </c>
      <c r="D27" s="125" t="s">
        <v>133</v>
      </c>
      <c r="E27" s="126">
        <v>53759.27</v>
      </c>
      <c r="F27" s="126">
        <v>63347.75</v>
      </c>
      <c r="G27" s="124">
        <v>51005</v>
      </c>
      <c r="H27" s="124">
        <v>55085</v>
      </c>
      <c r="I27" s="122"/>
    </row>
    <row r="29" spans="1:9" s="33" customFormat="1" ht="45.75" thickBot="1" x14ac:dyDescent="0.3">
      <c r="A29" s="15" t="s">
        <v>86</v>
      </c>
      <c r="B29" s="16">
        <f t="shared" ref="B29" si="2">ROUND(E29/12,2)</f>
        <v>5100.5</v>
      </c>
      <c r="C29" s="16">
        <f t="shared" ref="C29" si="3">ROUND(F29/12,2)</f>
        <v>5950.58</v>
      </c>
      <c r="D29" s="36" t="s">
        <v>87</v>
      </c>
      <c r="E29" s="10">
        <v>61206</v>
      </c>
      <c r="F29" s="10">
        <v>71407</v>
      </c>
      <c r="G29" s="16">
        <v>5000</v>
      </c>
      <c r="H29" s="16">
        <v>5833.33</v>
      </c>
      <c r="I29" s="33" t="s">
        <v>127</v>
      </c>
    </row>
    <row r="30" spans="1:9" s="116" customFormat="1" x14ac:dyDescent="0.25"/>
    <row r="32" spans="1:9" x14ac:dyDescent="0.25">
      <c r="B32" s="13" t="s">
        <v>88</v>
      </c>
    </row>
    <row r="33" spans="1:4" ht="30" x14ac:dyDescent="0.25">
      <c r="A33" s="17" t="s">
        <v>12</v>
      </c>
      <c r="B33" s="14" t="s">
        <v>16</v>
      </c>
      <c r="C33" s="14" t="s">
        <v>17</v>
      </c>
      <c r="D33" s="18" t="s">
        <v>18</v>
      </c>
    </row>
    <row r="34" spans="1:4" x14ac:dyDescent="0.25">
      <c r="A34" s="123" t="str">
        <f>A16</f>
        <v>Técnico</v>
      </c>
      <c r="B34" s="124">
        <f>ROUND(B16*12/$B$11,2)</f>
        <v>75.260000000000005</v>
      </c>
      <c r="C34" s="124">
        <f>ROUND(C16*12/$B$11,2)</f>
        <v>95.12</v>
      </c>
      <c r="D34" s="127" t="str">
        <f>D16</f>
        <v>Se deberá especificar la experiencia profesional a acreditar</v>
      </c>
    </row>
    <row r="35" spans="1:4" x14ac:dyDescent="0.25">
      <c r="A35" s="123" t="str">
        <f>A17</f>
        <v>Técnico de FP tipo 1</v>
      </c>
      <c r="B35" s="124">
        <f>ROUND(B17*12/$B$11,2)</f>
        <v>77.489999999999995</v>
      </c>
      <c r="C35" s="124">
        <f>ROUND(C17*12/$B$11,2)</f>
        <v>95.12</v>
      </c>
      <c r="D35" s="127"/>
    </row>
    <row r="36" spans="1:4" ht="30" x14ac:dyDescent="0.25">
      <c r="A36" s="123" t="str">
        <f t="shared" ref="A36:A45" si="4">A18</f>
        <v>Técnico de FP tipo 2</v>
      </c>
      <c r="B36" s="124">
        <f t="shared" ref="B36:C45" si="5">ROUND(B18*12/$B$11,2)</f>
        <v>87.18</v>
      </c>
      <c r="C36" s="124">
        <f t="shared" si="5"/>
        <v>105.69</v>
      </c>
      <c r="D36" s="127" t="str">
        <f t="shared" ref="D36:D45" si="6">D18</f>
        <v>Formación Profesional de grado superior o Formación Profesional de grado medio con tres años de experiencia profesional</v>
      </c>
    </row>
    <row r="37" spans="1:4" ht="30" x14ac:dyDescent="0.25">
      <c r="A37" s="123" t="str">
        <f t="shared" si="4"/>
        <v>Titulados Universitarios Grado Medio</v>
      </c>
      <c r="B37" s="124">
        <f t="shared" si="5"/>
        <v>87.18</v>
      </c>
      <c r="C37" s="124">
        <f t="shared" si="5"/>
        <v>105.69</v>
      </c>
      <c r="D37" s="127"/>
    </row>
    <row r="38" spans="1:4" x14ac:dyDescent="0.25">
      <c r="A38" s="123" t="str">
        <f t="shared" si="4"/>
        <v>Licenciado o ingeniero tipo 1</v>
      </c>
      <c r="B38" s="124">
        <f t="shared" si="5"/>
        <v>89.6</v>
      </c>
      <c r="C38" s="124">
        <f t="shared" si="5"/>
        <v>121.54</v>
      </c>
      <c r="D38" s="127"/>
    </row>
    <row r="39" spans="1:4" x14ac:dyDescent="0.25">
      <c r="A39" s="123" t="str">
        <f t="shared" si="4"/>
        <v>Licenciado o ingeniero tipo 2</v>
      </c>
      <c r="B39" s="124">
        <f t="shared" si="5"/>
        <v>105.11</v>
      </c>
      <c r="C39" s="124">
        <f t="shared" si="5"/>
        <v>158.53</v>
      </c>
      <c r="D39" s="127"/>
    </row>
    <row r="40" spans="1:4" x14ac:dyDescent="0.25">
      <c r="A40" s="123" t="str">
        <f t="shared" si="4"/>
        <v>Licenciado o ingeniero tipo 3</v>
      </c>
      <c r="B40" s="124">
        <f t="shared" si="5"/>
        <v>105.11</v>
      </c>
      <c r="C40" s="124">
        <f t="shared" si="5"/>
        <v>158.53</v>
      </c>
      <c r="D40" s="127" t="str">
        <f t="shared" si="6"/>
        <v>Máster, DEA, o Suficiencia investigadora, o al menos 3 años de experiencia investigadora</v>
      </c>
    </row>
    <row r="41" spans="1:4" x14ac:dyDescent="0.25">
      <c r="A41" s="123" t="str">
        <f t="shared" si="4"/>
        <v>Licenciado o ingeniero tipo 4</v>
      </c>
      <c r="B41" s="124">
        <f t="shared" si="5"/>
        <v>105.11</v>
      </c>
      <c r="C41" s="124">
        <f t="shared" si="5"/>
        <v>158.53</v>
      </c>
      <c r="D41" s="127" t="str">
        <f t="shared" si="6"/>
        <v xml:space="preserve">Al menos 2 años de experiencia en gestión de proyectos </v>
      </c>
    </row>
    <row r="42" spans="1:4" x14ac:dyDescent="0.25">
      <c r="A42" s="123" t="str">
        <f t="shared" si="4"/>
        <v>Contratado posdoctoral tipo 1</v>
      </c>
      <c r="B42" s="124">
        <f t="shared" si="5"/>
        <v>135.61000000000001</v>
      </c>
      <c r="C42" s="124">
        <f t="shared" si="5"/>
        <v>179.66</v>
      </c>
      <c r="D42" s="127"/>
    </row>
    <row r="43" spans="1:4" x14ac:dyDescent="0.25">
      <c r="A43" s="123" t="str">
        <f t="shared" si="4"/>
        <v>Contratado posdoctoral tipo 2</v>
      </c>
      <c r="B43" s="124">
        <f t="shared" si="5"/>
        <v>164.67</v>
      </c>
      <c r="C43" s="124">
        <f t="shared" si="5"/>
        <v>200.8</v>
      </c>
      <c r="D43" s="127" t="str">
        <f t="shared" si="6"/>
        <v>Más de 3 años de experiencia posdoctoral.</v>
      </c>
    </row>
    <row r="44" spans="1:4" ht="30" x14ac:dyDescent="0.25">
      <c r="A44" s="123" t="str">
        <f t="shared" si="4"/>
        <v>Contratado posdoctoral tipo 3</v>
      </c>
      <c r="B44" s="124">
        <f t="shared" si="5"/>
        <v>213.08</v>
      </c>
      <c r="C44" s="124">
        <f t="shared" si="5"/>
        <v>253.65</v>
      </c>
      <c r="D44" s="127" t="str">
        <f t="shared" si="6"/>
        <v>Más de 7 años de experiencia posdoctoral, o haber sido beneficiario de un contrato laboral financiado a través de un programa competitivo (p.e. Marie Curie o RyC)</v>
      </c>
    </row>
    <row r="45" spans="1:4" ht="30" x14ac:dyDescent="0.25">
      <c r="A45" s="123" t="str">
        <f t="shared" si="4"/>
        <v>Investigador senior tipo 1</v>
      </c>
      <c r="B45" s="124">
        <f t="shared" si="5"/>
        <v>242.16</v>
      </c>
      <c r="C45" s="124">
        <f t="shared" si="5"/>
        <v>285.35000000000002</v>
      </c>
      <c r="D45" s="127" t="str">
        <f t="shared" si="6"/>
        <v>Más de 12 años de experiencia posdoctoral, o haber sido beneficiario de un contrato laboral financiado a través de un programa competitivo (p.e. Marie Curie o RyC).</v>
      </c>
    </row>
  </sheetData>
  <pageMargins left="0.7" right="0.7" top="0.75" bottom="0.75" header="0.3" footer="0.3"/>
  <pageSetup paperSize="9" fitToWidth="0" pageOrder="overThenDown"/>
  <drawing r:id="rId1"/>
  <extLst>
    <ext uri="smNativeData">
      <pm:sheetPrefs xmlns:pm="smNativeData" day="159228817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Presupuesto</vt:lpstr>
      <vt:lpstr>Instrucciones</vt:lpstr>
      <vt:lpstr>Tablas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</dc:creator>
  <cp:keywords/>
  <dc:description/>
  <cp:lastModifiedBy>Luis</cp:lastModifiedBy>
  <cp:revision>0</cp:revision>
  <dcterms:created xsi:type="dcterms:W3CDTF">2016-08-24T12:08:12Z</dcterms:created>
  <dcterms:modified xsi:type="dcterms:W3CDTF">2021-10-15T10:57:29Z</dcterms:modified>
</cp:coreProperties>
</file>